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rt Here" sheetId="1" state="visible" r:id="rId3"/>
    <sheet name="Timeline" sheetId="2" state="visible" r:id="rId4"/>
    <sheet name="Key Dates" sheetId="3" state="visible" r:id="rId5"/>
    <sheet name="Monthly Overview" sheetId="4" state="visible" r:id="rId6"/>
  </sheets>
  <definedNames>
    <definedName function="false" hidden="true" localSheetId="1" name="_xlnm._FilterDatabase" vbProcedure="false">Timeline!$A$7:$J$99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<sst xmlns="http://schemas.openxmlformats.org/spreadsheetml/2006/main" count="480" uniqueCount="227">
  <si>
    <t xml:space="preserve">Wedding Planning Timeline</t>
  </si>
  <si>
    <t xml:space="preserve">An interactive month-by-month planner from Butterfly Soiree. Enter your wedding date and every milestone gets a date, a status and a place on the timeline.</t>
  </si>
  <si>
    <t xml:space="preserve">Wedding date (type yours)</t>
  </si>
  <si>
    <t xml:space="preserve">Planning start date (optional)</t>
  </si>
  <si>
    <t xml:space="preserve">Days to go</t>
  </si>
  <si>
    <t xml:space="preserve">Weeks to go</t>
  </si>
  <si>
    <t xml:space="preserve">Planning runway</t>
  </si>
  <si>
    <t xml:space="preserve">Milestones done</t>
  </si>
  <si>
    <t xml:space="preserve">Overdue</t>
  </si>
  <si>
    <t xml:space="preserve">Due in next 30 days</t>
  </si>
  <si>
    <t xml:space="preserve">YOUR NEXT 10 MILESTONES (updates as you tick things off)</t>
  </si>
  <si>
    <t xml:space="preserve">Due</t>
  </si>
  <si>
    <t xml:space="preserve">Milestone</t>
  </si>
  <si>
    <t xml:space="preserve">Phase</t>
  </si>
  <si>
    <t xml:space="preserve">Status</t>
  </si>
  <si>
    <t xml:space="preserve">Owner</t>
  </si>
  <si>
    <t xml:space="preserve">PROGRESS BY PHASE</t>
  </si>
  <si>
    <t xml:space="preserve">Done</t>
  </si>
  <si>
    <t xml:space="preserve">Total</t>
  </si>
  <si>
    <t xml:space="preserve">% complete</t>
  </si>
  <si>
    <t xml:space="preserve">Foundations</t>
  </si>
  <si>
    <t xml:space="preserve">Core Team</t>
  </si>
  <si>
    <t xml:space="preserve">Details</t>
  </si>
  <si>
    <t xml:space="preserve">Paper &amp; Attire</t>
  </si>
  <si>
    <t xml:space="preserve">Finalizing</t>
  </si>
  <si>
    <t xml:space="preserve">Invitations &amp; Legal</t>
  </si>
  <si>
    <t xml:space="preserve">Confirmations</t>
  </si>
  <si>
    <t xml:space="preserve">Lock It Down</t>
  </si>
  <si>
    <t xml:space="preserve">Final Two Weeks</t>
  </si>
  <si>
    <t xml:space="preserve">Wedding Weekend</t>
  </si>
  <si>
    <t xml:space="preserve">After the Wedding</t>
  </si>
  <si>
    <t xml:space="preserve">HOW TO USE THIS TIMELINE</t>
  </si>
  <si>
    <t xml:space="preserve">1.  Type your wedding date in the first yellow card. The sample date is only an example. Replace it with yours.</t>
  </si>
  <si>
    <t xml:space="preserve">2.  Add your planning start date if you're starting late. The timeline compresses to fit. Leave it blank to see the full 14-month plan.</t>
  </si>
  <si>
    <t xml:space="preserve">3.  Open the Timeline tab. Tick milestones off with the ☐ / ☑ dropdown. The bars on the right turn green when done and pink when overdue.</t>
  </si>
  <si>
    <t xml:space="preserve">4.  Need a different date? Type your own in the yellow Your date column. That row and the bars update.</t>
  </si>
  <si>
    <t xml:space="preserve">5.  Key Dates lists the deadlines that trip people up (invitations, RSVPs, headcount, payments). Adjust the number of days in the yellow cells.</t>
  </si>
  <si>
    <t xml:space="preserve">6.  Monthly Overview shows how many milestones fall in each month so you can see your busiest stretches.</t>
  </si>
  <si>
    <t xml:space="preserve">7.  The long-range dates stretch or shrink with your planning runway. Final-month tasks stay fixed, because they don't move with time.</t>
  </si>
  <si>
    <t xml:space="preserve">Created by Butterfly Soiree  |  butterflysoiree.com  |  Full-service, luxury, day-of and destination wedding planning in San Diego, California</t>
  </si>
  <si>
    <t xml:space="preserve">Wedding date:</t>
  </si>
  <si>
    <t xml:space="preserve">Dates are calculated from your wedding date. To change a due date, type your own in the yellow "Your date" column.</t>
  </si>
  <si>
    <t xml:space="preserve">Gantt key:</t>
  </si>
  <si>
    <t xml:space="preserve">Planned window</t>
  </si>
  <si>
    <t xml:space="preserve">This month</t>
  </si>
  <si>
    <t xml:space="preserve">Priority</t>
  </si>
  <si>
    <t xml:space="preserve">Start</t>
  </si>
  <si>
    <t xml:space="preserve">Your date (optional)</t>
  </si>
  <si>
    <t xml:space="preserve">Tips &amp; notes</t>
  </si>
  <si>
    <t xml:space="preserve">FOUNDATIONS   |   12+ months out</t>
  </si>
  <si>
    <t xml:space="preserve">☐</t>
  </si>
  <si>
    <t xml:space="preserve">Set your total budget and who is contributing</t>
  </si>
  <si>
    <t xml:space="preserve">High</t>
  </si>
  <si>
    <t xml:space="preserve">Decide this before touring venues so every quote is measured against a real number.</t>
  </si>
  <si>
    <t xml:space="preserve">Draft your guest list (A-list and B-list)</t>
  </si>
  <si>
    <t xml:space="preserve">Headcount drives venue size, catering and rentals.</t>
  </si>
  <si>
    <t xml:space="preserve">Define your style and top three priorities</t>
  </si>
  <si>
    <t xml:space="preserve">Spend first on your top three. Trim elsewhere.</t>
  </si>
  <si>
    <t xml:space="preserve">Choose your season, month and flexible dates</t>
  </si>
  <si>
    <t xml:space="preserve">Fridays, Sundays and weekdays often cost less than Saturdays.</t>
  </si>
  <si>
    <t xml:space="preserve">Hire your wedding planner or day-of coordinator</t>
  </si>
  <si>
    <t xml:space="preserve">Earlier hires can steer venue and vendor choices.</t>
  </si>
  <si>
    <t xml:space="preserve">Tour and compare venues</t>
  </si>
  <si>
    <t xml:space="preserve">Ask about weather backup, noise curfews, load-in times and vendor rules.</t>
  </si>
  <si>
    <t xml:space="preserve">Book your venue and lock the date</t>
  </si>
  <si>
    <t xml:space="preserve">Read the contract: capacity, overtime fees, insurance, cancellation terms.</t>
  </si>
  <si>
    <t xml:space="preserve">Book your photographer</t>
  </si>
  <si>
    <t xml:space="preserve">Top photographers fill peak dates a year or more ahead.</t>
  </si>
  <si>
    <t xml:space="preserve">Book your caterer (if the venue doesn't provide food)</t>
  </si>
  <si>
    <t xml:space="preserve">Book DJ, band or ceremony musicians</t>
  </si>
  <si>
    <t xml:space="preserve">Medium</t>
  </si>
  <si>
    <t xml:space="preserve">Confirm permits for outdoor or public-space ceremonies</t>
  </si>
  <si>
    <t xml:space="preserve">Rules vary by city, park and agency. Ask early.</t>
  </si>
  <si>
    <t xml:space="preserve">Review wedding insurance and venue liability requirements</t>
  </si>
  <si>
    <t xml:space="preserve">Low</t>
  </si>
  <si>
    <t xml:space="preserve">Some venues require a liability certificate from you.</t>
  </si>
  <si>
    <t xml:space="preserve">CORE TEAM   |   9-11 months out</t>
  </si>
  <si>
    <t xml:space="preserve">Book your florist or wedding designer</t>
  </si>
  <si>
    <t xml:space="preserve">Share your budget range in the first email.</t>
  </si>
  <si>
    <t xml:space="preserve">Book your officiant</t>
  </si>
  <si>
    <t xml:space="preserve">Start shopping for the wedding dress or attire</t>
  </si>
  <si>
    <t xml:space="preserve">Allow 6 to 9 months for ordering and alterations.</t>
  </si>
  <si>
    <t xml:space="preserve">Choose your wedding party</t>
  </si>
  <si>
    <t xml:space="preserve">Launch your wedding website and open your registry</t>
  </si>
  <si>
    <t xml:space="preserve">Include venue address, parking, dress code and hotel info.</t>
  </si>
  <si>
    <t xml:space="preserve">Reserve a hotel room block for out-of-town guests</t>
  </si>
  <si>
    <t xml:space="preserve">Negotiate a group rate and a flexible release date.</t>
  </si>
  <si>
    <t xml:space="preserve">Book engagement photos</t>
  </si>
  <si>
    <t xml:space="preserve">Use them for your website and save-the-dates.</t>
  </si>
  <si>
    <t xml:space="preserve">DETAILS   |   6-8 months out</t>
  </si>
  <si>
    <t xml:space="preserve">Book hair and makeup artists</t>
  </si>
  <si>
    <t xml:space="preserve">Confirm travel fees and how many people they can serve.</t>
  </si>
  <si>
    <t xml:space="preserve">Book your cake or dessert baker</t>
  </si>
  <si>
    <t xml:space="preserve">Book rentals: tables, chairs, linens, lounge pieces</t>
  </si>
  <si>
    <t xml:space="preserve">Check what the venue already includes.</t>
  </si>
  <si>
    <t xml:space="preserve">Book lighting and sound / AV</t>
  </si>
  <si>
    <t xml:space="preserve">Book guest shuttle or wedding-day transportation</t>
  </si>
  <si>
    <t xml:space="preserve">Develop your decor concept, palette and mood board</t>
  </si>
  <si>
    <t xml:space="preserve">One master document keeps every vendor on the same page.</t>
  </si>
  <si>
    <t xml:space="preserve">Plan the rehearsal dinner and welcome events</t>
  </si>
  <si>
    <t xml:space="preserve">Research honeymoon options and check passport dates</t>
  </si>
  <si>
    <t xml:space="preserve">Many countries require 6 months of passport validity.</t>
  </si>
  <si>
    <t xml:space="preserve">PAPER &amp; ATTIRE   |   4-6 months out</t>
  </si>
  <si>
    <t xml:space="preserve">Send save-the-dates</t>
  </si>
  <si>
    <t xml:space="preserve">Send 8 to 12 months out for destination or holiday-weekend weddings.</t>
  </si>
  <si>
    <t xml:space="preserve">Order the wedding dress and bridesmaid attire</t>
  </si>
  <si>
    <t xml:space="preserve">Lead times plus alterations take months.</t>
  </si>
  <si>
    <t xml:space="preserve">Order invitations and stationery suite</t>
  </si>
  <si>
    <t xml:space="preserve">Order extras for vendors and photo flat-lays.</t>
  </si>
  <si>
    <t xml:space="preserve">Choose partner and groomsmen attire</t>
  </si>
  <si>
    <t xml:space="preserve">Shop for wedding bands</t>
  </si>
  <si>
    <t xml:space="preserve">Leave time for sizing and engraving.</t>
  </si>
  <si>
    <t xml:space="preserve">Hold your menu tasting and share dietary needs</t>
  </si>
  <si>
    <t xml:space="preserve">Book honeymoon flights and stays</t>
  </si>
  <si>
    <t xml:space="preserve">FINALIZING   |   3-5 months out</t>
  </si>
  <si>
    <t xml:space="preserve">Finalize florals, decor and rentals</t>
  </si>
  <si>
    <t xml:space="preserve">Lock quantities after your guest count is firm.</t>
  </si>
  <si>
    <t xml:space="preserve">Finalize menu, bar plan and service style</t>
  </si>
  <si>
    <t xml:space="preserve">Plan ceremony structure, readings and vows</t>
  </si>
  <si>
    <t xml:space="preserve">Book hair and makeup trial</t>
  </si>
  <si>
    <t xml:space="preserve">Order favors and welcome bags</t>
  </si>
  <si>
    <t xml:space="preserve">Attend your first dress fitting</t>
  </si>
  <si>
    <t xml:space="preserve">Plan showers and bachelor / bachelorette events</t>
  </si>
  <si>
    <t xml:space="preserve">Share your guest list so hosts don't double-invite.</t>
  </si>
  <si>
    <t xml:space="preserve">INVITATIONS &amp; LEGAL   |   3 months out</t>
  </si>
  <si>
    <t xml:space="preserve">Mail your invitations</t>
  </si>
  <si>
    <t xml:space="preserve">Mail 8 to 10 weeks before the wedding.</t>
  </si>
  <si>
    <t xml:space="preserve">Apply for your marriage license</t>
  </si>
  <si>
    <t xml:space="preserve">Rules and validity windows vary by state and county. Check yours.</t>
  </si>
  <si>
    <t xml:space="preserve">Draft your day-of timeline</t>
  </si>
  <si>
    <t xml:space="preserve">Work backward from ceremony start and sunset.</t>
  </si>
  <si>
    <t xml:space="preserve">Send your music list to the DJ or band</t>
  </si>
  <si>
    <t xml:space="preserve">Must-plays, do-not-plays and key-moment songs.</t>
  </si>
  <si>
    <t xml:space="preserve">Approve the final decor layout and ceremony setup</t>
  </si>
  <si>
    <t xml:space="preserve">CONFIRMATIONS   |   2 months out</t>
  </si>
  <si>
    <t xml:space="preserve">Track RSVPs and follow up on missing replies</t>
  </si>
  <si>
    <t xml:space="preserve">Complete your hair and makeup trial</t>
  </si>
  <si>
    <t xml:space="preserve">Bring inspiration photos and accessories.</t>
  </si>
  <si>
    <t xml:space="preserve">Send photographer your family-photo list and shot list</t>
  </si>
  <si>
    <t xml:space="preserve">Reconfirm every vendor's arrival time and scope</t>
  </si>
  <si>
    <t xml:space="preserve">Attend second dress fitting</t>
  </si>
  <si>
    <t xml:space="preserve">Draft your seating chart</t>
  </si>
  <si>
    <t xml:space="preserve">Wait for RSVPs, then adjust.</t>
  </si>
  <si>
    <t xml:space="preserve">Build your weather backup plan</t>
  </si>
  <si>
    <t xml:space="preserve">Plan for wind, heat, rain or a cool evening, depending on your venue.</t>
  </si>
  <si>
    <t xml:space="preserve">Write your vows</t>
  </si>
  <si>
    <t xml:space="preserve">LOCK IT DOWN   |   1 month out</t>
  </si>
  <si>
    <t xml:space="preserve">Confirm your final guest count</t>
  </si>
  <si>
    <t xml:space="preserve">Share it with the caterer, rentals, bar and stationer.</t>
  </si>
  <si>
    <t xml:space="preserve">Build your final vendor payment schedule</t>
  </si>
  <si>
    <t xml:space="preserve">Include tips and any overtime fees.</t>
  </si>
  <si>
    <t xml:space="preserve">Finalize seating chart and place cards</t>
  </si>
  <si>
    <t xml:space="preserve">Share the final timeline with vendors and wedding party</t>
  </si>
  <si>
    <t xml:space="preserve">Pick up your marriage license</t>
  </si>
  <si>
    <t xml:space="preserve">Decide who is responsible for returning it.</t>
  </si>
  <si>
    <t xml:space="preserve">Final dress fitting; break in your shoes</t>
  </si>
  <si>
    <t xml:space="preserve">Assign day-of roles (gift table, card box, decor pack-down)</t>
  </si>
  <si>
    <t xml:space="preserve">Prepare vendor tip and payment envelopes</t>
  </si>
  <si>
    <t xml:space="preserve">Confirm transportation pick-up times</t>
  </si>
  <si>
    <t xml:space="preserve">FINAL TWO WEEKS   |   14 days out</t>
  </si>
  <si>
    <t xml:space="preserve">Finalize programs, menus and signage; proofread names</t>
  </si>
  <si>
    <t xml:space="preserve">Send final headcount and dietary list to the caterer</t>
  </si>
  <si>
    <t xml:space="preserve">Check your contract for the exact deadline.</t>
  </si>
  <si>
    <t xml:space="preserve">Pick up the dress and attire</t>
  </si>
  <si>
    <t xml:space="preserve">Check the forecast and finalize your backup plan</t>
  </si>
  <si>
    <t xml:space="preserve">Pack and label items for the venue; hand off to your coordinator</t>
  </si>
  <si>
    <t xml:space="preserve">Final confirmation with every vendor</t>
  </si>
  <si>
    <t xml:space="preserve">Prepare final balance payments</t>
  </si>
  <si>
    <t xml:space="preserve">Pack for the honeymoon</t>
  </si>
  <si>
    <t xml:space="preserve">WEDDING WEEKEND   |   Rehearsal and the big day</t>
  </si>
  <si>
    <t xml:space="preserve">Rehearsal and rehearsal dinner</t>
  </si>
  <si>
    <t xml:space="preserve">Deliver decor and personal items to the venue</t>
  </si>
  <si>
    <t xml:space="preserve">Wedding day</t>
  </si>
  <si>
    <t xml:space="preserve">Eat breakfast. Hand vendor payments and tips to your coordinator.</t>
  </si>
  <si>
    <t xml:space="preserve">AFTER THE WEDDING   |   Wrap-up</t>
  </si>
  <si>
    <t xml:space="preserve">Return the signed marriage license; order certified copies</t>
  </si>
  <si>
    <t xml:space="preserve">Confirm the return deadline with your county office.</t>
  </si>
  <si>
    <t xml:space="preserve">Return rentals and collect leftover decor</t>
  </si>
  <si>
    <t xml:space="preserve">Send thank-you notes</t>
  </si>
  <si>
    <t xml:space="preserve">Keep a gift log as you open cards.</t>
  </si>
  <si>
    <t xml:space="preserve">Clean and preserve the dress and attire</t>
  </si>
  <si>
    <t xml:space="preserve">Update your name and documents (if changing it)</t>
  </si>
  <si>
    <t xml:space="preserve">Social Security, DMV, passport, banks, employer.</t>
  </si>
  <si>
    <t xml:space="preserve">Leave vendor reviews and share photos</t>
  </si>
  <si>
    <t xml:space="preserve">Review your gallery and order albums or prints</t>
  </si>
  <si>
    <t xml:space="preserve">Key Dates</t>
  </si>
  <si>
    <t xml:space="preserve">Deadlines that sneak up on couples. Change the yellow number of days to fit your plan. Dates calculate from your wedding date.</t>
  </si>
  <si>
    <t xml:space="preserve">Deadline</t>
  </si>
  <si>
    <t xml:space="preserve">Days before wedding</t>
  </si>
  <si>
    <t xml:space="preserve">Date</t>
  </si>
  <si>
    <t xml:space="preserve">Day</t>
  </si>
  <si>
    <t xml:space="preserve">Days away</t>
  </si>
  <si>
    <t xml:space="preserve">Rule of thumb</t>
  </si>
  <si>
    <t xml:space="preserve">Typically 6 to 8 months out. Send 8 to 12 months out for destination or holiday-weekend weddings.</t>
  </si>
  <si>
    <t xml:space="preserve">Hotel room block cutoff</t>
  </si>
  <si>
    <t xml:space="preserve">Set by the hotel, often 30 to 60 days out. Confirm in your contract.</t>
  </si>
  <si>
    <t xml:space="preserve">Marriage license window opens</t>
  </si>
  <si>
    <t xml:space="preserve">Validity and rules vary by state and county. In California, a license is valid for 90 days. Check yours.</t>
  </si>
  <si>
    <t xml:space="preserve">Mail invitations</t>
  </si>
  <si>
    <t xml:space="preserve">Usually 8 to 10 weeks before the wedding.</t>
  </si>
  <si>
    <t xml:space="preserve">Hair and makeup trial</t>
  </si>
  <si>
    <t xml:space="preserve">One to two months out, so there's time to adjust.</t>
  </si>
  <si>
    <t xml:space="preserve">RSVP deadline</t>
  </si>
  <si>
    <t xml:space="preserve">Three to four weeks out. Ask guests to reply about a week before your caterer's deadline.</t>
  </si>
  <si>
    <t xml:space="preserve">Send final timeline to vendors</t>
  </si>
  <si>
    <t xml:space="preserve">Two weeks out gives vendors time to ask questions.</t>
  </si>
  <si>
    <t xml:space="preserve">Final headcount to caterer</t>
  </si>
  <si>
    <t xml:space="preserve">Check your catering contract. Many require numbers 7 to 14 days out.</t>
  </si>
  <si>
    <t xml:space="preserve">Seating chart finished</t>
  </si>
  <si>
    <t xml:space="preserve">Wait until RSVPs are final.</t>
  </si>
  <si>
    <t xml:space="preserve">Final dress fitting</t>
  </si>
  <si>
    <t xml:space="preserve">Usually one to two weeks before.</t>
  </si>
  <si>
    <t xml:space="preserve">Final vendor payments due</t>
  </si>
  <si>
    <t xml:space="preserve">Per each contract. Many are due one to two weeks before.</t>
  </si>
  <si>
    <t xml:space="preserve">The day before the wedding.</t>
  </si>
  <si>
    <t xml:space="preserve">Return marriage license / send thank-you notes</t>
  </si>
  <si>
    <t xml:space="preserve">Confirm the license return deadline with your county office. Aim for thank-you notes within three months.</t>
  </si>
  <si>
    <t xml:space="preserve">Monthly Overview</t>
  </si>
  <si>
    <t xml:space="preserve">Month</t>
  </si>
  <si>
    <t xml:space="preserve">Time to wedding</t>
  </si>
  <si>
    <t xml:space="preserve">Milestones due</t>
  </si>
  <si>
    <t xml:space="preserve">Completed</t>
  </si>
  <si>
    <t xml:space="preserve">Remaining</t>
  </si>
  <si>
    <t xml:space="preserve">% done</t>
  </si>
  <si>
    <t xml:space="preserve">Typical focus</t>
  </si>
  <si>
    <t xml:space="preserve">Your notes</t>
  </si>
  <si>
    <t xml:space="preserve">Peach row = this month. Pink row = your wedding month. Bars show the share of that month's milestones you've completed.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</si>
</sst>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mm/dd/yyyy"/>
    <numFmt numFmtId="166" formatCode="0"/>
    <numFmt numFmtId="167" formatCode="General"/>
    <numFmt numFmtId="168" formatCode="0%"/>
    <numFmt numFmtId="169" formatCode="mmm\ yy"/>
    <numFmt numFmtId="170" formatCode="mm/dd/yy"/>
    <numFmt numFmtId="171" formatCode="mmm\ yyyy"/>
  </numFmts>
  <fonts count="2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4"/>
      <color rgb="FF5B4B7A"/>
      <name val="Arial"/>
      <family val="0"/>
      <charset val="1"/>
    </font>
    <font>
      <i val="true"/>
      <sz val="10"/>
      <color rgb="FF4A3F5C"/>
      <name val="Arial"/>
      <family val="0"/>
      <charset val="1"/>
    </font>
    <font>
      <b val="true"/>
      <sz val="9"/>
      <color rgb="FF4A3F5C"/>
      <name val="Arial"/>
      <family val="0"/>
      <charset val="1"/>
    </font>
    <font>
      <b val="true"/>
      <sz val="18"/>
      <color rgb="FF0000FF"/>
      <name val="Arial"/>
      <family val="0"/>
      <charset val="1"/>
    </font>
    <font>
      <b val="true"/>
      <sz val="18"/>
      <color rgb="FF4A3F5C"/>
      <name val="Arial"/>
      <family val="0"/>
      <charset val="1"/>
    </font>
    <font>
      <b val="true"/>
      <sz val="10"/>
      <color rgb="FF4A3F5C"/>
      <name val="Arial"/>
      <family val="0"/>
      <charset val="1"/>
    </font>
    <font>
      <b val="true"/>
      <u val="single"/>
      <sz val="11"/>
      <color rgb="FF5B4B7A"/>
      <name val="Arial"/>
      <family val="0"/>
      <charset val="1"/>
    </font>
    <font>
      <b val="true"/>
      <sz val="10"/>
      <color rgb="FF7A64A8"/>
      <name val="Arial"/>
      <family val="0"/>
      <charset val="1"/>
    </font>
    <font>
      <b val="true"/>
      <sz val="10"/>
      <color rgb="FF3E3350"/>
      <name val="Arial"/>
      <family val="0"/>
      <charset val="1"/>
    </font>
    <font>
      <sz val="10"/>
      <color rgb="FF4A3F5C"/>
      <name val="Arial"/>
      <family val="0"/>
      <charset val="1"/>
    </font>
    <font>
      <i val="true"/>
      <sz val="9"/>
      <color rgb="FF4A3F5C"/>
      <name val="Arial"/>
      <family val="0"/>
      <charset val="1"/>
    </font>
    <font>
      <b val="true"/>
      <sz val="22"/>
      <color rgb="FF5B4B7A"/>
      <name val="Arial"/>
      <family val="0"/>
      <charset val="1"/>
    </font>
    <font>
      <u val="single"/>
      <sz val="9"/>
      <color rgb="FF6B5B95"/>
      <name val="Arial"/>
      <family val="0"/>
      <charset val="1"/>
    </font>
    <font>
      <b val="true"/>
      <sz val="10"/>
      <color rgb="FF5B4B7A"/>
      <name val="Arial"/>
      <family val="0"/>
      <charset val="1"/>
    </font>
    <font>
      <b val="true"/>
      <sz val="9"/>
      <color rgb="FF3E3350"/>
      <name val="Arial"/>
      <family val="0"/>
      <charset val="1"/>
    </font>
    <font>
      <b val="true"/>
      <sz val="11"/>
      <color rgb="FF3E3350"/>
      <name val="Arial"/>
      <family val="0"/>
      <charset val="1"/>
    </font>
    <font>
      <sz val="14"/>
      <color rgb="FF7A64A8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20"/>
      <color rgb="FF5B4B7A"/>
      <name val="Arial"/>
      <family val="0"/>
      <charset val="1"/>
    </font>
  </fonts>
  <fills count="17">
    <fill>
      <patternFill patternType="none"/>
    </fill>
    <fill>
      <patternFill patternType="gray125"/>
    </fill>
    <fill>
      <patternFill patternType="solid">
        <fgColor rgb="FFE8E0F5"/>
        <bgColor rgb="FFE3DCEE"/>
      </patternFill>
    </fill>
    <fill>
      <patternFill patternType="solid">
        <fgColor rgb="FFFFE9D6"/>
        <bgColor rgb="FFFDE2E4"/>
      </patternFill>
    </fill>
    <fill>
      <patternFill patternType="solid">
        <fgColor rgb="FFFFF4CC"/>
        <bgColor rgb="FFFFF1E4"/>
      </patternFill>
    </fill>
    <fill>
      <patternFill patternType="solid">
        <fgColor rgb="FFFFFFFF"/>
        <bgColor rgb="FFF5F2F8"/>
      </patternFill>
    </fill>
    <fill>
      <patternFill patternType="solid">
        <fgColor rgb="FFDCEBFA"/>
        <bgColor rgb="FFD9F0EE"/>
      </patternFill>
    </fill>
    <fill>
      <patternFill patternType="solid">
        <fgColor rgb="FFFDE2E4"/>
        <bgColor rgb="FFF3E1F0"/>
      </patternFill>
    </fill>
    <fill>
      <patternFill patternType="solid">
        <fgColor rgb="FFDFF3E4"/>
        <bgColor rgb="FFD9F0EE"/>
      </patternFill>
    </fill>
    <fill>
      <patternFill patternType="solid">
        <fgColor rgb="FFBFE3CD"/>
        <bgColor rgb="FFB5E0C3"/>
      </patternFill>
    </fill>
    <fill>
      <patternFill patternType="solid">
        <fgColor rgb="FFF3E1F0"/>
        <bgColor rgb="FFE8E0F5"/>
      </patternFill>
    </fill>
    <fill>
      <patternFill patternType="solid">
        <fgColor rgb="FFD9F0EE"/>
        <bgColor rgb="FFDFF3E4"/>
      </patternFill>
    </fill>
    <fill>
      <patternFill patternType="solid">
        <fgColor rgb="FFC9B8E8"/>
        <bgColor rgb="FFD8CCF0"/>
      </patternFill>
    </fill>
    <fill>
      <patternFill patternType="solid">
        <fgColor rgb="FFB5E0C3"/>
        <bgColor rgb="FFBFE3CD"/>
      </patternFill>
    </fill>
    <fill>
      <patternFill patternType="solid">
        <fgColor rgb="FFF4A6B8"/>
        <bgColor rgb="FFF8C8D4"/>
      </patternFill>
    </fill>
    <fill>
      <patternFill patternType="solid">
        <fgColor rgb="FFFFD9BC"/>
        <bgColor rgb="FFFFE5B4"/>
      </patternFill>
    </fill>
    <fill>
      <patternFill patternType="solid">
        <fgColor rgb="FFBFD9F2"/>
        <bgColor rgb="FFBFE3CD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>
        <color rgb="FFE3DCEE"/>
      </left>
      <right style="thin">
        <color rgb="FFE3DCEE"/>
      </right>
      <top style="thin">
        <color rgb="FFE3DCEE"/>
      </top>
      <bottom/>
      <diagonal/>
    </border>
    <border diagonalUp="false" diagonalDown="false">
      <left style="thin">
        <color rgb="FFE3DCEE"/>
      </left>
      <right style="thin">
        <color rgb="FFE3DCEE"/>
      </right>
      <top/>
      <bottom style="thin">
        <color rgb="FFE3DCEE"/>
      </bottom>
      <diagonal/>
    </border>
    <border diagonalUp="false" diagonalDown="false">
      <left style="thin">
        <color rgb="FFE3DCEE"/>
      </left>
      <right style="thin">
        <color rgb="FFE3DCEE"/>
      </right>
      <top style="thin">
        <color rgb="FFE3DCEE"/>
      </top>
      <bottom style="thin">
        <color rgb="FFE3DCEE"/>
      </bottom>
      <diagonal/>
    </border>
    <border diagonalUp="false" diagonalDown="false">
      <left style="hair">
        <color rgb="FFE3DCEE"/>
      </left>
      <right style="hair">
        <color rgb="FFE3DCEE"/>
      </right>
      <top/>
      <bottom style="hair">
        <color rgb="FFE3DCEE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5" fillId="2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6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8" fillId="5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8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5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8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8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3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6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9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3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3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7" fontId="13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13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6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8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7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4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10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11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0" borderId="0" xfId="0" applyFont="true" applyBorder="true" applyAlignment="true" applyProtection="false">
      <alignment horizontal="general" vertical="center" textRotation="0" wrapText="true" indent="1" shrinkToFit="false"/>
      <protection locked="true" hidden="false"/>
    </xf>
    <xf numFmtId="164" fontId="14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8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16" fillId="0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9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5" fontId="17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6" fillId="12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13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14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15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9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18" fillId="9" borderId="3" xfId="0" applyFont="true" applyBorder="true" applyAlignment="true" applyProtection="false">
      <alignment horizontal="center" vertical="center" textRotation="90" wrapText="false" indent="0" shrinkToFit="false"/>
      <protection locked="true" hidden="false"/>
    </xf>
    <xf numFmtId="164" fontId="19" fillId="3" borderId="3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0" fillId="3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3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1" fillId="4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21" fillId="4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9" fillId="6" borderId="3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0" fillId="6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6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9" fillId="8" borderId="3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0" fillId="8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8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9" fillId="7" borderId="3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0" fillId="7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7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9" fillId="4" borderId="3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0" fillId="4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4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9" fillId="10" borderId="3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0" fillId="10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10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9" fillId="11" borderId="3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0" fillId="11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11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2" fillId="3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14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2" fillId="15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21" fillId="4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3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2" fillId="6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12" fillId="16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1" fontId="9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1" fillId="4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1">
    <dxf>
      <font>
        <name val="Arial"/>
        <charset val="1"/>
        <family val="0"/>
        <b val="1"/>
        <color rgb="FF8A2E4B"/>
      </font>
      <fill>
        <patternFill>
          <bgColor rgb="FFF8C8D4"/>
        </patternFill>
      </fill>
    </dxf>
    <dxf>
      <fill>
        <patternFill>
          <bgColor rgb="FFFFF4CC"/>
        </patternFill>
      </fill>
    </dxf>
    <dxf>
      <fill>
        <patternFill patternType="solid">
          <fgColor rgb="FFBFE3CD"/>
          <bgColor rgb="FF000000"/>
        </patternFill>
      </fill>
    </dxf>
    <dxf>
      <fill>
        <patternFill patternType="solid">
          <fgColor rgb="FFD9F0EE"/>
          <bgColor rgb="FF000000"/>
        </patternFill>
      </fill>
    </dxf>
    <dxf>
      <fill>
        <patternFill patternType="solid">
          <fgColor rgb="FFDCEBFA"/>
          <bgColor rgb="FF000000"/>
        </patternFill>
      </fill>
    </dxf>
    <dxf>
      <fill>
        <patternFill patternType="solid">
          <fgColor rgb="FFDFF3E4"/>
          <bgColor rgb="FF000000"/>
        </patternFill>
      </fill>
    </dxf>
    <dxf>
      <fill>
        <patternFill patternType="solid">
          <fgColor rgb="FFF3E1F0"/>
          <bgColor rgb="FF000000"/>
        </patternFill>
      </fill>
    </dxf>
    <dxf>
      <fill>
        <patternFill patternType="solid">
          <fgColor rgb="FFFDE2E4"/>
          <bgColor rgb="FF000000"/>
        </patternFill>
      </fill>
    </dxf>
    <dxf>
      <fill>
        <patternFill patternType="solid">
          <fgColor rgb="FFFFE9D6"/>
          <bgColor rgb="FF000000"/>
        </patternFill>
      </fill>
    </dxf>
    <dxf>
      <fill>
        <patternFill patternType="solid">
          <fgColor rgb="FFFFF4CC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3E3350"/>
          <bgColor rgb="FF000000"/>
        </patternFill>
      </fill>
    </dxf>
    <dxf>
      <fill>
        <patternFill patternType="solid">
          <fgColor rgb="FF7A64A8"/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4A3F5C"/>
          <bgColor rgb="FF000000"/>
        </patternFill>
      </fill>
    </dxf>
    <dxf>
      <fill>
        <patternFill patternType="solid">
          <fgColor rgb="FFCDEBD5"/>
          <bgColor rgb="FF000000"/>
        </patternFill>
      </fill>
    </dxf>
    <dxf>
      <fill>
        <patternFill patternType="solid">
          <fgColor rgb="FFF8C8D4"/>
          <bgColor rgb="FF000000"/>
        </patternFill>
      </fill>
    </dxf>
    <dxf>
      <fill>
        <patternFill patternType="solid">
          <fgColor rgb="FFFFE5B4"/>
          <bgColor rgb="FF000000"/>
        </patternFill>
      </fill>
    </dxf>
    <dxf>
      <fill>
        <patternFill patternType="solid">
          <fgColor rgb="FF8A2E4B"/>
          <bgColor rgb="FF000000"/>
        </patternFill>
      </fill>
    </dxf>
    <dxf>
      <fill>
        <patternFill>
          <bgColor rgb="FFB5E0C3"/>
        </patternFill>
      </fill>
    </dxf>
    <dxf>
      <fill>
        <patternFill>
          <bgColor rgb="FFF4A6B8"/>
        </patternFill>
      </fill>
    </dxf>
    <dxf>
      <fill>
        <patternFill>
          <bgColor rgb="FFC9B8E8"/>
        </patternFill>
      </fill>
    </dxf>
    <dxf>
      <fill>
        <patternFill>
          <bgColor rgb="FFFFF1E4"/>
        </patternFill>
      </fill>
    </dxf>
    <dxf>
      <font>
        <name val="Arial"/>
        <charset val="1"/>
        <family val="0"/>
        <b val="1"/>
        <color rgb="FF6B1E3A"/>
      </font>
      <fill>
        <patternFill>
          <bgColor rgb="FFF4A6B8"/>
        </patternFill>
      </fill>
    </dxf>
    <dxf>
      <fill>
        <patternFill>
          <bgColor rgb="FFFFD9BC"/>
        </patternFill>
      </fill>
    </dxf>
    <dxf>
      <font>
        <name val="Arial"/>
        <charset val="1"/>
        <family val="0"/>
        <strike val="1"/>
        <color rgb="FFA89FB5"/>
      </font>
      <fill>
        <patternFill>
          <bgColor rgb="FFF5F2F8"/>
        </patternFill>
      </fill>
    </dxf>
    <dxf>
      <fill>
        <patternFill>
          <bgColor rgb="FFFFE5B4"/>
        </patternFill>
      </fill>
    </dxf>
    <dxf>
      <fill>
        <patternFill>
          <bgColor rgb="FFCDEBD5"/>
        </patternFill>
      </fill>
    </dxf>
    <dxf>
      <font>
        <name val="Arial"/>
        <charset val="1"/>
        <family val="0"/>
        <color rgb="FFA89FB5"/>
      </font>
    </dxf>
    <dxf>
      <font>
        <name val="Arial"/>
        <charset val="1"/>
        <family val="0"/>
        <b val="1"/>
        <color rgb="FF6B1E3A"/>
      </font>
      <fill>
        <patternFill>
          <bgColor rgb="FFF8C8D4"/>
        </patternFill>
      </fill>
    </dxf>
    <dxf>
      <fill>
        <patternFill>
          <bgColor rgb="FFFFE9D6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E9D6"/>
      <rgbColor rgb="FFFF00FF"/>
      <rgbColor rgb="FFF5F2F8"/>
      <rgbColor rgb="FF800000"/>
      <rgbColor rgb="FF008000"/>
      <rgbColor rgb="FF000080"/>
      <rgbColor rgb="FF808000"/>
      <rgbColor rgb="FF800080"/>
      <rgbColor rgb="FF008080"/>
      <rgbColor rgb="FFC9B8E8"/>
      <rgbColor rgb="FF7A64A8"/>
      <rgbColor rgb="FFB5E0C3"/>
      <rgbColor rgb="FF8A2E4B"/>
      <rgbColor rgb="FFFFF4CC"/>
      <rgbColor rgb="FFD9F0EE"/>
      <rgbColor rgb="FF6B1E3A"/>
      <rgbColor rgb="FFE3DCEE"/>
      <rgbColor rgb="FF0066CC"/>
      <rgbColor rgb="FFD8CCF0"/>
      <rgbColor rgb="FF000080"/>
      <rgbColor rgb="FFFF00FF"/>
      <rgbColor rgb="FFFFF1E4"/>
      <rgbColor rgb="FF00FFFF"/>
      <rgbColor rgb="FF800080"/>
      <rgbColor rgb="FF800000"/>
      <rgbColor rgb="FF008080"/>
      <rgbColor rgb="FF0000FF"/>
      <rgbColor rgb="FF00CCFF"/>
      <rgbColor rgb="FFDFF3E4"/>
      <rgbColor rgb="FFCDEBD5"/>
      <rgbColor rgb="FFFFE5B4"/>
      <rgbColor rgb="FFBFD9F2"/>
      <rgbColor rgb="FFF4A6B8"/>
      <rgbColor rgb="FFF8C8D4"/>
      <rgbColor rgb="FFFFD9BC"/>
      <rgbColor rgb="FF3366FF"/>
      <rgbColor rgb="FFDCEBFA"/>
      <rgbColor rgb="FFBFE3CD"/>
      <rgbColor rgb="FFFDE2E4"/>
      <rgbColor rgb="FFF3E1F0"/>
      <rgbColor rgb="FFFF6600"/>
      <rgbColor rgb="FF6B5B95"/>
      <rgbColor rgb="FFA89FB5"/>
      <rgbColor rgb="FF003366"/>
      <rgbColor rgb="FFE8E0F5"/>
      <rgbColor rgb="FF003300"/>
      <rgbColor rgb="FF333300"/>
      <rgbColor rgb="FF993300"/>
      <rgbColor rgb="FF5B4B7A"/>
      <rgbColor rgb="FF4A3F5C"/>
      <rgbColor rgb="FF3E335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D8CCF0"/>
    <pageSetUpPr fitToPage="true"/>
  </sheetPr>
  <dimension ref="B2:R5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13" min="2" style="0" width="13"/>
    <col collapsed="false" customWidth="true" hidden="true" outlineLevel="0" max="19" min="16" style="0" width="13"/>
  </cols>
  <sheetData>
    <row r="2" customFormat="false" ht="39.75" hidden="false" customHeight="true" outlineLevel="0" collapsed="false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customFormat="false" ht="21.75" hidden="false" customHeight="true" outlineLevel="0" collapsed="false">
      <c r="B3" s="2" t="s">
        <v>1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5" customFormat="false" ht="15" hidden="false" customHeight="false" outlineLevel="0" collapsed="false">
      <c r="B5" s="3" t="s">
        <v>2</v>
      </c>
      <c r="C5" s="3"/>
      <c r="D5" s="3"/>
      <c r="E5" s="3" t="s">
        <v>3</v>
      </c>
      <c r="F5" s="3"/>
      <c r="G5" s="3"/>
      <c r="H5" s="4" t="s">
        <v>4</v>
      </c>
      <c r="I5" s="4"/>
      <c r="J5" s="4"/>
      <c r="K5" s="4" t="s">
        <v>5</v>
      </c>
      <c r="L5" s="4"/>
      <c r="M5" s="4"/>
    </row>
    <row r="6" customFormat="false" ht="37.5" hidden="false" customHeight="true" outlineLevel="0" collapsed="false">
      <c r="B6" s="5" t="n">
        <v>46669</v>
      </c>
      <c r="C6" s="5"/>
      <c r="D6" s="5"/>
      <c r="E6" s="5" t="n">
        <v>46299</v>
      </c>
      <c r="F6" s="5"/>
      <c r="G6" s="5"/>
      <c r="H6" s="6" t="n">
        <f aca="true">IF(B6="","Set date",MAX(0,B6-TODAY()))</f>
        <v>370</v>
      </c>
      <c r="I6" s="6"/>
      <c r="J6" s="6"/>
      <c r="K6" s="6" t="n">
        <f aca="true">IF(B6="","Set date",ROUNDUP(MAX(0,B6-TODAY())/7,0))</f>
        <v>53</v>
      </c>
      <c r="L6" s="6"/>
      <c r="M6" s="6"/>
      <c r="P6" s="7" t="n">
        <f aca="false">IF(B6="","",IF(E6="",B6-420,E6))</f>
        <v>46299</v>
      </c>
    </row>
    <row r="7" customFormat="false" ht="15" hidden="false" customHeight="false" outlineLevel="0" collapsed="false">
      <c r="P7" s="0" t="n">
        <f aca="false">IF(B6="","",MAX(1,B6-P6))</f>
        <v>370</v>
      </c>
    </row>
    <row r="8" customFormat="false" ht="15" hidden="false" customHeight="false" outlineLevel="0" collapsed="false">
      <c r="B8" s="8" t="s">
        <v>6</v>
      </c>
      <c r="C8" s="8"/>
      <c r="D8" s="8"/>
      <c r="E8" s="8" t="s">
        <v>7</v>
      </c>
      <c r="F8" s="8"/>
      <c r="G8" s="8"/>
      <c r="H8" s="9" t="s">
        <v>8</v>
      </c>
      <c r="I8" s="9"/>
      <c r="J8" s="9"/>
      <c r="K8" s="10" t="s">
        <v>9</v>
      </c>
      <c r="L8" s="10"/>
      <c r="M8" s="10"/>
      <c r="P8" s="11" t="n">
        <f aca="false">IF(B6="","",MAX(0,(MIN(P7,600)-60)/360))</f>
        <v>0.861111111111111</v>
      </c>
    </row>
    <row r="9" customFormat="false" ht="37.5" hidden="false" customHeight="true" outlineLevel="0" collapsed="false">
      <c r="B9" s="12" t="str">
        <f aca="false">IF(B6="","",ROUND(P7/30.4,1)&amp;" months")</f>
        <v>12.2 months</v>
      </c>
      <c r="C9" s="12"/>
      <c r="D9" s="12"/>
      <c r="E9" s="12" t="str">
        <f aca="false">COUNTIF(Timeline!A8:A99,"☑")&amp;" of "&amp;COUNTA(Timeline!B8:B99)</f>
        <v>0 of 81</v>
      </c>
      <c r="F9" s="12"/>
      <c r="G9" s="12"/>
      <c r="H9" s="6" t="n">
        <f aca="false">COUNTIF(Timeline!I8:I99,"OVERDUE")</f>
        <v>0</v>
      </c>
      <c r="I9" s="6"/>
      <c r="J9" s="6"/>
      <c r="K9" s="6" t="n">
        <f aca="true">COUNTIFS(Timeline!G8:G99,"&gt;="&amp;TODAY(),Timeline!G8:G99,"&lt;="&amp;TODAY()+30,Timeline!A8:A99,"&lt;&gt;☑")</f>
        <v>2</v>
      </c>
      <c r="L9" s="6"/>
      <c r="M9" s="6"/>
    </row>
    <row r="11" customFormat="false" ht="30" hidden="false" customHeight="true" outlineLevel="0" collapsed="false">
      <c r="B11" s="13" t="str">
        <f aca="true">IF(B6="","Enter your wedding date to build your timeline.",IF(B6&lt;=TODAY(),"Your wedding date has passed. Update it above, or use the After the Wedding milestones.",IF(P7&gt;=365,"Pace: comfortable. You have a full year or more, so there is room to compare options.",IF(P7&gt;=270,"Pace: good. Nine-plus months is plenty if you book your venue and photographer soon.",IF(P7&gt;=180,"Pace: workable. Book your venue, photographer and caterer first, then work down the list.",IF(P7&gt;=90,"Pace: compressed. Decide quickly and stay flexible on the date and day of the week.","Pace: rush. Prioritize venue, caterer and photographer, then simplify everything else."))))))</f>
        <v>Pace: comfortable. You have a full year or more, so there is room to compare options.</v>
      </c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</row>
    <row r="12" customFormat="false" ht="25.5" hidden="false" customHeight="true" outlineLevel="0" collapsed="false">
      <c r="B12" s="14" t="str">
        <f aca="false">IF(B6="","",IF(H9&gt;0,"⚠ "&amp;H9&amp;" milestone(s) overdue. Open the Timeline tab to catch up, or move dates in the Your date column.","✓ Nothing overdue. You are on track."))</f>
        <v>✓ Nothing overdue. You are on track.</v>
      </c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</row>
    <row r="14" customFormat="false" ht="27.75" hidden="false" customHeight="true" outlineLevel="0" collapsed="false">
      <c r="B14" s="15" t="str">
        <f aca="false">HYPERLINK("#'Timeline'!A1","Timeline →")</f>
        <v>Timeline →</v>
      </c>
      <c r="C14" s="15"/>
      <c r="D14" s="15"/>
      <c r="E14" s="15"/>
      <c r="F14" s="16" t="str">
        <f aca="false">HYPERLINK("#'Key Dates'!A1","Key Dates →")</f>
        <v>Key Dates →</v>
      </c>
      <c r="G14" s="16"/>
      <c r="H14" s="16"/>
      <c r="I14" s="16"/>
      <c r="J14" s="17" t="str">
        <f aca="false">HYPERLINK("#'Monthly Overview'!A1","Monthly Overview →")</f>
        <v>Monthly Overview →</v>
      </c>
      <c r="K14" s="17"/>
      <c r="L14" s="17"/>
      <c r="M14" s="17"/>
    </row>
    <row r="16" customFormat="false" ht="15" hidden="false" customHeight="false" outlineLevel="0" collapsed="false">
      <c r="B16" s="18" t="s">
        <v>10</v>
      </c>
    </row>
    <row r="17" customFormat="false" ht="15" hidden="false" customHeight="false" outlineLevel="0" collapsed="false">
      <c r="B17" s="19" t="s">
        <v>11</v>
      </c>
      <c r="C17" s="19" t="s">
        <v>12</v>
      </c>
      <c r="D17" s="19"/>
      <c r="E17" s="19"/>
      <c r="F17" s="19"/>
      <c r="G17" s="19"/>
      <c r="H17" s="19"/>
      <c r="I17" s="19" t="s">
        <v>13</v>
      </c>
      <c r="J17" s="19"/>
      <c r="K17" s="19" t="s">
        <v>14</v>
      </c>
      <c r="L17" s="19" t="s">
        <v>15</v>
      </c>
      <c r="M17" s="19"/>
    </row>
    <row r="18" customFormat="false" ht="21.75" hidden="false" customHeight="true" outlineLevel="0" collapsed="false">
      <c r="B18" s="20" t="n">
        <f aca="false">IF(R18="","",INDEX(Timeline!$G$8:$G$99,R18))</f>
        <v>46316</v>
      </c>
      <c r="C18" s="21" t="str">
        <f aca="false">IF(R18="","",INDEX(Timeline!$B$8:$B$99,R18))</f>
        <v>Set your total budget and who is contributing</v>
      </c>
      <c r="D18" s="21"/>
      <c r="E18" s="21"/>
      <c r="F18" s="21"/>
      <c r="G18" s="21"/>
      <c r="H18" s="21"/>
      <c r="I18" s="22" t="str">
        <f aca="false">IF(R18="","",INDEX(Timeline!$C$8:$C$99,R18))</f>
        <v>Foundations</v>
      </c>
      <c r="J18" s="22"/>
      <c r="K18" s="22" t="str">
        <f aca="false">IF(R18="","",INDEX(Timeline!$I$8:$I$99,R18))</f>
        <v>In progress</v>
      </c>
      <c r="L18" s="22" t="str">
        <f aca="false">IF(R18="","",IF(INDEX(Timeline!$E$8:$E$99,R18)=0,"",INDEX(Timeline!$E$8:$E$99,R18)))</f>
        <v/>
      </c>
      <c r="M18" s="22"/>
      <c r="Q18" s="11" t="n">
        <f aca="false">IFERROR(SMALL(Timeline!$AI$8:$AI$99,1),"")</f>
        <v>46316.00009</v>
      </c>
      <c r="R18" s="11" t="n">
        <f aca="false">IF(Q18="","",MATCH(Q18,Timeline!$AI$8:$AI$99,0))</f>
        <v>2</v>
      </c>
    </row>
    <row r="19" customFormat="false" ht="21.75" hidden="false" customHeight="true" outlineLevel="0" collapsed="false">
      <c r="B19" s="20" t="n">
        <f aca="false">IF(R19="","",INDEX(Timeline!$G$8:$G$99,R19))</f>
        <v>46325</v>
      </c>
      <c r="C19" s="21" t="str">
        <f aca="false">IF(R19="","",INDEX(Timeline!$B$8:$B$99,R19))</f>
        <v>Draft your guest list (A-list and B-list)</v>
      </c>
      <c r="D19" s="21"/>
      <c r="E19" s="21"/>
      <c r="F19" s="21"/>
      <c r="G19" s="21"/>
      <c r="H19" s="21"/>
      <c r="I19" s="22" t="str">
        <f aca="false">IF(R19="","",INDEX(Timeline!$C$8:$C$99,R19))</f>
        <v>Foundations</v>
      </c>
      <c r="J19" s="22"/>
      <c r="K19" s="22" t="str">
        <f aca="false">IF(R19="","",INDEX(Timeline!$I$8:$I$99,R19))</f>
        <v>In progress</v>
      </c>
      <c r="L19" s="22" t="str">
        <f aca="false">IF(R19="","",IF(INDEX(Timeline!$E$8:$E$99,R19)=0,"",INDEX(Timeline!$E$8:$E$99,R19)))</f>
        <v/>
      </c>
      <c r="M19" s="22"/>
      <c r="Q19" s="11" t="n">
        <f aca="false">IFERROR(SMALL(Timeline!$AI$8:$AI$99,2),"")</f>
        <v>46325.0001</v>
      </c>
      <c r="R19" s="11" t="n">
        <f aca="false">IF(Q19="","",MATCH(Q19,Timeline!$AI$8:$AI$99,0))</f>
        <v>3</v>
      </c>
    </row>
    <row r="20" customFormat="false" ht="21.75" hidden="false" customHeight="true" outlineLevel="0" collapsed="false">
      <c r="B20" s="20" t="n">
        <f aca="false">IF(R20="","",INDEX(Timeline!$G$8:$G$99,R20))</f>
        <v>46333</v>
      </c>
      <c r="C20" s="21" t="str">
        <f aca="false">IF(R20="","",INDEX(Timeline!$B$8:$B$99,R20))</f>
        <v>Define your style and top three priorities</v>
      </c>
      <c r="D20" s="21"/>
      <c r="E20" s="21"/>
      <c r="F20" s="21"/>
      <c r="G20" s="21"/>
      <c r="H20" s="21"/>
      <c r="I20" s="22" t="str">
        <f aca="false">IF(R20="","",INDEX(Timeline!$C$8:$C$99,R20))</f>
        <v>Foundations</v>
      </c>
      <c r="J20" s="22"/>
      <c r="K20" s="22" t="str">
        <f aca="false">IF(R20="","",INDEX(Timeline!$I$8:$I$99,R20))</f>
        <v>Upcoming</v>
      </c>
      <c r="L20" s="22" t="str">
        <f aca="false">IF(R20="","",IF(INDEX(Timeline!$E$8:$E$99,R20)=0,"",INDEX(Timeline!$E$8:$E$99,R20)))</f>
        <v/>
      </c>
      <c r="M20" s="22"/>
      <c r="Q20" s="11" t="n">
        <f aca="false">IFERROR(SMALL(Timeline!$AI$8:$AI$99,3),"")</f>
        <v>46333.00011</v>
      </c>
      <c r="R20" s="11" t="n">
        <f aca="false">IF(Q20="","",MATCH(Q20,Timeline!$AI$8:$AI$99,0))</f>
        <v>4</v>
      </c>
    </row>
    <row r="21" customFormat="false" ht="21.75" hidden="false" customHeight="true" outlineLevel="0" collapsed="false">
      <c r="B21" s="20" t="n">
        <f aca="false">IF(R21="","",INDEX(Timeline!$G$8:$G$99,R21))</f>
        <v>46342</v>
      </c>
      <c r="C21" s="21" t="str">
        <f aca="false">IF(R21="","",INDEX(Timeline!$B$8:$B$99,R21))</f>
        <v>Choose your season, month and flexible dates</v>
      </c>
      <c r="D21" s="21"/>
      <c r="E21" s="21"/>
      <c r="F21" s="21"/>
      <c r="G21" s="21"/>
      <c r="H21" s="21"/>
      <c r="I21" s="22" t="str">
        <f aca="false">IF(R21="","",INDEX(Timeline!$C$8:$C$99,R21))</f>
        <v>Foundations</v>
      </c>
      <c r="J21" s="22"/>
      <c r="K21" s="22" t="str">
        <f aca="false">IF(R21="","",INDEX(Timeline!$I$8:$I$99,R21))</f>
        <v>Upcoming</v>
      </c>
      <c r="L21" s="22" t="str">
        <f aca="false">IF(R21="","",IF(INDEX(Timeline!$E$8:$E$99,R21)=0,"",INDEX(Timeline!$E$8:$E$99,R21)))</f>
        <v/>
      </c>
      <c r="M21" s="22"/>
      <c r="Q21" s="11" t="n">
        <f aca="false">IFERROR(SMALL(Timeline!$AI$8:$AI$99,4),"")</f>
        <v>46342.00012</v>
      </c>
      <c r="R21" s="11" t="n">
        <f aca="false">IF(Q21="","",MATCH(Q21,Timeline!$AI$8:$AI$99,0))</f>
        <v>5</v>
      </c>
    </row>
    <row r="22" customFormat="false" ht="21.75" hidden="false" customHeight="true" outlineLevel="0" collapsed="false">
      <c r="B22" s="20" t="n">
        <f aca="false">IF(R22="","",INDEX(Timeline!$G$8:$G$99,R22))</f>
        <v>46368</v>
      </c>
      <c r="C22" s="21" t="str">
        <f aca="false">IF(R22="","",INDEX(Timeline!$B$8:$B$99,R22))</f>
        <v>Tour and compare venues</v>
      </c>
      <c r="D22" s="21"/>
      <c r="E22" s="21"/>
      <c r="F22" s="21"/>
      <c r="G22" s="21"/>
      <c r="H22" s="21"/>
      <c r="I22" s="22" t="str">
        <f aca="false">IF(R22="","",INDEX(Timeline!$C$8:$C$99,R22))</f>
        <v>Foundations</v>
      </c>
      <c r="J22" s="22"/>
      <c r="K22" s="22" t="str">
        <f aca="false">IF(R22="","",INDEX(Timeline!$I$8:$I$99,R22))</f>
        <v>Upcoming</v>
      </c>
      <c r="L22" s="22" t="str">
        <f aca="false">IF(R22="","",IF(INDEX(Timeline!$E$8:$E$99,R22)=0,"",INDEX(Timeline!$E$8:$E$99,R22)))</f>
        <v/>
      </c>
      <c r="M22" s="22"/>
      <c r="Q22" s="11" t="n">
        <f aca="false">IFERROR(SMALL(Timeline!$AI$8:$AI$99,5),"")</f>
        <v>46368.00014</v>
      </c>
      <c r="R22" s="11" t="n">
        <f aca="false">IF(Q22="","",MATCH(Q22,Timeline!$AI$8:$AI$99,0))</f>
        <v>7</v>
      </c>
    </row>
    <row r="23" customFormat="false" ht="21.75" hidden="false" customHeight="true" outlineLevel="0" collapsed="false">
      <c r="B23" s="20" t="n">
        <f aca="false">IF(R23="","",INDEX(Timeline!$G$8:$G$99,R23))</f>
        <v>46377</v>
      </c>
      <c r="C23" s="21" t="str">
        <f aca="false">IF(R23="","",INDEX(Timeline!$B$8:$B$99,R23))</f>
        <v>Hire your wedding planner or day-of coordinator</v>
      </c>
      <c r="D23" s="21"/>
      <c r="E23" s="21"/>
      <c r="F23" s="21"/>
      <c r="G23" s="21"/>
      <c r="H23" s="21"/>
      <c r="I23" s="22" t="str">
        <f aca="false">IF(R23="","",INDEX(Timeline!$C$8:$C$99,R23))</f>
        <v>Foundations</v>
      </c>
      <c r="J23" s="22"/>
      <c r="K23" s="22" t="str">
        <f aca="false">IF(R23="","",INDEX(Timeline!$I$8:$I$99,R23))</f>
        <v>Upcoming</v>
      </c>
      <c r="L23" s="22" t="str">
        <f aca="false">IF(R23="","",IF(INDEX(Timeline!$E$8:$E$99,R23)=0,"",INDEX(Timeline!$E$8:$E$99,R23)))</f>
        <v/>
      </c>
      <c r="M23" s="22"/>
      <c r="Q23" s="11" t="n">
        <f aca="false">IFERROR(SMALL(Timeline!$AI$8:$AI$99,6),"")</f>
        <v>46377.00013</v>
      </c>
      <c r="R23" s="11" t="n">
        <f aca="false">IF(Q23="","",MATCH(Q23,Timeline!$AI$8:$AI$99,0))</f>
        <v>6</v>
      </c>
    </row>
    <row r="24" customFormat="false" ht="21.75" hidden="false" customHeight="true" outlineLevel="0" collapsed="false">
      <c r="B24" s="20" t="n">
        <f aca="false">IF(R24="","",INDEX(Timeline!$G$8:$G$99,R24))</f>
        <v>46385</v>
      </c>
      <c r="C24" s="21" t="str">
        <f aca="false">IF(R24="","",INDEX(Timeline!$B$8:$B$99,R24))</f>
        <v>Book your venue and lock the date</v>
      </c>
      <c r="D24" s="21"/>
      <c r="E24" s="21"/>
      <c r="F24" s="21"/>
      <c r="G24" s="21"/>
      <c r="H24" s="21"/>
      <c r="I24" s="22" t="str">
        <f aca="false">IF(R24="","",INDEX(Timeline!$C$8:$C$99,R24))</f>
        <v>Foundations</v>
      </c>
      <c r="J24" s="22"/>
      <c r="K24" s="22" t="str">
        <f aca="false">IF(R24="","",INDEX(Timeline!$I$8:$I$99,R24))</f>
        <v>Upcoming</v>
      </c>
      <c r="L24" s="22" t="str">
        <f aca="false">IF(R24="","",IF(INDEX(Timeline!$E$8:$E$99,R24)=0,"",INDEX(Timeline!$E$8:$E$99,R24)))</f>
        <v/>
      </c>
      <c r="M24" s="22"/>
      <c r="Q24" s="11" t="n">
        <f aca="false">IFERROR(SMALL(Timeline!$AI$8:$AI$99,7),"")</f>
        <v>46385.00015</v>
      </c>
      <c r="R24" s="11" t="n">
        <f aca="false">IF(Q24="","",MATCH(Q24,Timeline!$AI$8:$AI$99,0))</f>
        <v>8</v>
      </c>
    </row>
    <row r="25" customFormat="false" ht="21.75" hidden="false" customHeight="true" outlineLevel="0" collapsed="false">
      <c r="B25" s="20" t="n">
        <f aca="false">IF(R25="","",INDEX(Timeline!$G$8:$G$99,R25))</f>
        <v>46402</v>
      </c>
      <c r="C25" s="21" t="str">
        <f aca="false">IF(R25="","",INDEX(Timeline!$B$8:$B$99,R25))</f>
        <v>Book your photographer</v>
      </c>
      <c r="D25" s="21"/>
      <c r="E25" s="21"/>
      <c r="F25" s="21"/>
      <c r="G25" s="21"/>
      <c r="H25" s="21"/>
      <c r="I25" s="22" t="str">
        <f aca="false">IF(R25="","",INDEX(Timeline!$C$8:$C$99,R25))</f>
        <v>Foundations</v>
      </c>
      <c r="J25" s="22"/>
      <c r="K25" s="22" t="str">
        <f aca="false">IF(R25="","",INDEX(Timeline!$I$8:$I$99,R25))</f>
        <v>Upcoming</v>
      </c>
      <c r="L25" s="22" t="str">
        <f aca="false">IF(R25="","",IF(INDEX(Timeline!$E$8:$E$99,R25)=0,"",INDEX(Timeline!$E$8:$E$99,R25)))</f>
        <v/>
      </c>
      <c r="M25" s="22"/>
      <c r="Q25" s="11" t="n">
        <f aca="false">IFERROR(SMALL(Timeline!$AI$8:$AI$99,8),"")</f>
        <v>46402.00016</v>
      </c>
      <c r="R25" s="11" t="n">
        <f aca="false">IF(Q25="","",MATCH(Q25,Timeline!$AI$8:$AI$99,0))</f>
        <v>9</v>
      </c>
    </row>
    <row r="26" customFormat="false" ht="21.75" hidden="false" customHeight="true" outlineLevel="0" collapsed="false">
      <c r="B26" s="20" t="n">
        <f aca="false">IF(R26="","",INDEX(Timeline!$G$8:$G$99,R26))</f>
        <v>46402</v>
      </c>
      <c r="C26" s="21" t="str">
        <f aca="false">IF(R26="","",INDEX(Timeline!$B$8:$B$99,R26))</f>
        <v>Book your caterer (if the venue doesn't provide food)</v>
      </c>
      <c r="D26" s="21"/>
      <c r="E26" s="21"/>
      <c r="F26" s="21"/>
      <c r="G26" s="21"/>
      <c r="H26" s="21"/>
      <c r="I26" s="22" t="str">
        <f aca="false">IF(R26="","",INDEX(Timeline!$C$8:$C$99,R26))</f>
        <v>Foundations</v>
      </c>
      <c r="J26" s="22"/>
      <c r="K26" s="22" t="str">
        <f aca="false">IF(R26="","",INDEX(Timeline!$I$8:$I$99,R26))</f>
        <v>Upcoming</v>
      </c>
      <c r="L26" s="22" t="str">
        <f aca="false">IF(R26="","",IF(INDEX(Timeline!$E$8:$E$99,R26)=0,"",INDEX(Timeline!$E$8:$E$99,R26)))</f>
        <v/>
      </c>
      <c r="M26" s="22"/>
      <c r="Q26" s="11" t="n">
        <f aca="false">IFERROR(SMALL(Timeline!$AI$8:$AI$99,9),"")</f>
        <v>46402.00017</v>
      </c>
      <c r="R26" s="11" t="n">
        <f aca="false">IF(Q26="","",MATCH(Q26,Timeline!$AI$8:$AI$99,0))</f>
        <v>10</v>
      </c>
    </row>
    <row r="27" customFormat="false" ht="21.75" hidden="false" customHeight="true" outlineLevel="0" collapsed="false">
      <c r="B27" s="20" t="n">
        <f aca="false">IF(R27="","",INDEX(Timeline!$G$8:$G$99,R27))</f>
        <v>46420</v>
      </c>
      <c r="C27" s="21" t="str">
        <f aca="false">IF(R27="","",INDEX(Timeline!$B$8:$B$99,R27))</f>
        <v>Book DJ, band or ceremony musicians</v>
      </c>
      <c r="D27" s="21"/>
      <c r="E27" s="21"/>
      <c r="F27" s="21"/>
      <c r="G27" s="21"/>
      <c r="H27" s="21"/>
      <c r="I27" s="22" t="str">
        <f aca="false">IF(R27="","",INDEX(Timeline!$C$8:$C$99,R27))</f>
        <v>Foundations</v>
      </c>
      <c r="J27" s="22"/>
      <c r="K27" s="22" t="str">
        <f aca="false">IF(R27="","",INDEX(Timeline!$I$8:$I$99,R27))</f>
        <v>Upcoming</v>
      </c>
      <c r="L27" s="22" t="str">
        <f aca="false">IF(R27="","",IF(INDEX(Timeline!$E$8:$E$99,R27)=0,"",INDEX(Timeline!$E$8:$E$99,R27)))</f>
        <v/>
      </c>
      <c r="M27" s="22"/>
      <c r="Q27" s="11" t="n">
        <f aca="false">IFERROR(SMALL(Timeline!$AI$8:$AI$99,10),"")</f>
        <v>46420.00018</v>
      </c>
      <c r="R27" s="11" t="n">
        <f aca="false">IF(Q27="","",MATCH(Q27,Timeline!$AI$8:$AI$99,0))</f>
        <v>11</v>
      </c>
    </row>
    <row r="29" customFormat="false" ht="15" hidden="false" customHeight="false" outlineLevel="0" collapsed="false">
      <c r="B29" s="18" t="s">
        <v>16</v>
      </c>
    </row>
    <row r="30" customFormat="false" ht="15" hidden="false" customHeight="false" outlineLevel="0" collapsed="false">
      <c r="B30" s="19" t="s">
        <v>13</v>
      </c>
      <c r="C30" s="19"/>
      <c r="D30" s="19"/>
      <c r="E30" s="19" t="s">
        <v>17</v>
      </c>
      <c r="F30" s="19" t="s">
        <v>18</v>
      </c>
      <c r="G30" s="19" t="s">
        <v>19</v>
      </c>
      <c r="H30" s="19"/>
      <c r="I30" s="19"/>
    </row>
    <row r="31" customFormat="false" ht="21" hidden="false" customHeight="true" outlineLevel="0" collapsed="false">
      <c r="B31" s="23" t="s">
        <v>20</v>
      </c>
      <c r="C31" s="23"/>
      <c r="D31" s="23"/>
      <c r="E31" s="24" t="n">
        <f aca="false">COUNTIFS(Timeline!$C$8:$C$99,B31,Timeline!$A$8:$A$99,"☑")</f>
        <v>0</v>
      </c>
      <c r="F31" s="24" t="n">
        <f aca="false">COUNTIF(Timeline!$C$8:$C$99,B31)</f>
        <v>12</v>
      </c>
      <c r="G31" s="25" t="n">
        <f aca="false">IF(F31=0,0,E31/F31)</f>
        <v>0</v>
      </c>
      <c r="H31" s="25"/>
      <c r="I31" s="25"/>
    </row>
    <row r="32" customFormat="false" ht="21" hidden="false" customHeight="true" outlineLevel="0" collapsed="false">
      <c r="B32" s="26" t="s">
        <v>21</v>
      </c>
      <c r="C32" s="26"/>
      <c r="D32" s="26"/>
      <c r="E32" s="24" t="n">
        <f aca="false">COUNTIFS(Timeline!$C$8:$C$99,B32,Timeline!$A$8:$A$99,"☑")</f>
        <v>0</v>
      </c>
      <c r="F32" s="24" t="n">
        <f aca="false">COUNTIF(Timeline!$C$8:$C$99,B32)</f>
        <v>7</v>
      </c>
      <c r="G32" s="25" t="n">
        <f aca="false">IF(F32=0,0,E32/F32)</f>
        <v>0</v>
      </c>
      <c r="H32" s="25"/>
      <c r="I32" s="25"/>
    </row>
    <row r="33" customFormat="false" ht="21" hidden="false" customHeight="true" outlineLevel="0" collapsed="false">
      <c r="B33" s="27" t="s">
        <v>22</v>
      </c>
      <c r="C33" s="27"/>
      <c r="D33" s="27"/>
      <c r="E33" s="24" t="n">
        <f aca="false">COUNTIFS(Timeline!$C$8:$C$99,B33,Timeline!$A$8:$A$99,"☑")</f>
        <v>0</v>
      </c>
      <c r="F33" s="24" t="n">
        <f aca="false">COUNTIF(Timeline!$C$8:$C$99,B33)</f>
        <v>8</v>
      </c>
      <c r="G33" s="25" t="n">
        <f aca="false">IF(F33=0,0,E33/F33)</f>
        <v>0</v>
      </c>
      <c r="H33" s="25"/>
      <c r="I33" s="25"/>
    </row>
    <row r="34" customFormat="false" ht="21" hidden="false" customHeight="true" outlineLevel="0" collapsed="false">
      <c r="B34" s="28" t="s">
        <v>23</v>
      </c>
      <c r="C34" s="28"/>
      <c r="D34" s="28"/>
      <c r="E34" s="24" t="n">
        <f aca="false">COUNTIFS(Timeline!$C$8:$C$99,B34,Timeline!$A$8:$A$99,"☑")</f>
        <v>0</v>
      </c>
      <c r="F34" s="24" t="n">
        <f aca="false">COUNTIF(Timeline!$C$8:$C$99,B34)</f>
        <v>7</v>
      </c>
      <c r="G34" s="25" t="n">
        <f aca="false">IF(F34=0,0,E34/F34)</f>
        <v>0</v>
      </c>
      <c r="H34" s="25"/>
      <c r="I34" s="25"/>
    </row>
    <row r="35" customFormat="false" ht="21" hidden="false" customHeight="true" outlineLevel="0" collapsed="false">
      <c r="B35" s="29" t="s">
        <v>24</v>
      </c>
      <c r="C35" s="29"/>
      <c r="D35" s="29"/>
      <c r="E35" s="24" t="n">
        <f aca="false">COUNTIFS(Timeline!$C$8:$C$99,B35,Timeline!$A$8:$A$99,"☑")</f>
        <v>0</v>
      </c>
      <c r="F35" s="24" t="n">
        <f aca="false">COUNTIF(Timeline!$C$8:$C$99,B35)</f>
        <v>7</v>
      </c>
      <c r="G35" s="25" t="n">
        <f aca="false">IF(F35=0,0,E35/F35)</f>
        <v>0</v>
      </c>
      <c r="H35" s="25"/>
      <c r="I35" s="25"/>
    </row>
    <row r="36" customFormat="false" ht="21" hidden="false" customHeight="true" outlineLevel="0" collapsed="false">
      <c r="B36" s="30" t="s">
        <v>25</v>
      </c>
      <c r="C36" s="30"/>
      <c r="D36" s="30"/>
      <c r="E36" s="24" t="n">
        <f aca="false">COUNTIFS(Timeline!$C$8:$C$99,B36,Timeline!$A$8:$A$99,"☑")</f>
        <v>0</v>
      </c>
      <c r="F36" s="24" t="n">
        <f aca="false">COUNTIF(Timeline!$C$8:$C$99,B36)</f>
        <v>5</v>
      </c>
      <c r="G36" s="25" t="n">
        <f aca="false">IF(F36=0,0,E36/F36)</f>
        <v>0</v>
      </c>
      <c r="H36" s="25"/>
      <c r="I36" s="25"/>
    </row>
    <row r="37" customFormat="false" ht="21" hidden="false" customHeight="true" outlineLevel="0" collapsed="false">
      <c r="B37" s="31" t="s">
        <v>26</v>
      </c>
      <c r="C37" s="31"/>
      <c r="D37" s="31"/>
      <c r="E37" s="24" t="n">
        <f aca="false">COUNTIFS(Timeline!$C$8:$C$99,B37,Timeline!$A$8:$A$99,"☑")</f>
        <v>0</v>
      </c>
      <c r="F37" s="24" t="n">
        <f aca="false">COUNTIF(Timeline!$C$8:$C$99,B37)</f>
        <v>8</v>
      </c>
      <c r="G37" s="25" t="n">
        <f aca="false">IF(F37=0,0,E37/F37)</f>
        <v>0</v>
      </c>
      <c r="H37" s="25"/>
      <c r="I37" s="25"/>
    </row>
    <row r="38" customFormat="false" ht="21" hidden="false" customHeight="true" outlineLevel="0" collapsed="false">
      <c r="B38" s="23" t="s">
        <v>27</v>
      </c>
      <c r="C38" s="23"/>
      <c r="D38" s="23"/>
      <c r="E38" s="24" t="n">
        <f aca="false">COUNTIFS(Timeline!$C$8:$C$99,B38,Timeline!$A$8:$A$99,"☑")</f>
        <v>0</v>
      </c>
      <c r="F38" s="24" t="n">
        <f aca="false">COUNTIF(Timeline!$C$8:$C$99,B38)</f>
        <v>9</v>
      </c>
      <c r="G38" s="25" t="n">
        <f aca="false">IF(F38=0,0,E38/F38)</f>
        <v>0</v>
      </c>
      <c r="H38" s="25"/>
      <c r="I38" s="25"/>
    </row>
    <row r="39" customFormat="false" ht="21" hidden="false" customHeight="true" outlineLevel="0" collapsed="false">
      <c r="B39" s="26" t="s">
        <v>28</v>
      </c>
      <c r="C39" s="26"/>
      <c r="D39" s="26"/>
      <c r="E39" s="24" t="n">
        <f aca="false">COUNTIFS(Timeline!$C$8:$C$99,B39,Timeline!$A$8:$A$99,"☑")</f>
        <v>0</v>
      </c>
      <c r="F39" s="24" t="n">
        <f aca="false">COUNTIF(Timeline!$C$8:$C$99,B39)</f>
        <v>8</v>
      </c>
      <c r="G39" s="25" t="n">
        <f aca="false">IF(F39=0,0,E39/F39)</f>
        <v>0</v>
      </c>
      <c r="H39" s="25"/>
      <c r="I39" s="25"/>
    </row>
    <row r="40" customFormat="false" ht="21" hidden="false" customHeight="true" outlineLevel="0" collapsed="false">
      <c r="B40" s="27" t="s">
        <v>29</v>
      </c>
      <c r="C40" s="27"/>
      <c r="D40" s="27"/>
      <c r="E40" s="24" t="n">
        <f aca="false">COUNTIFS(Timeline!$C$8:$C$99,B40,Timeline!$A$8:$A$99,"☑")</f>
        <v>0</v>
      </c>
      <c r="F40" s="24" t="n">
        <f aca="false">COUNTIF(Timeline!$C$8:$C$99,B40)</f>
        <v>3</v>
      </c>
      <c r="G40" s="25" t="n">
        <f aca="false">IF(F40=0,0,E40/F40)</f>
        <v>0</v>
      </c>
      <c r="H40" s="25"/>
      <c r="I40" s="25"/>
    </row>
    <row r="41" customFormat="false" ht="21" hidden="false" customHeight="true" outlineLevel="0" collapsed="false">
      <c r="B41" s="28" t="s">
        <v>30</v>
      </c>
      <c r="C41" s="28"/>
      <c r="D41" s="28"/>
      <c r="E41" s="24" t="n">
        <f aca="false">COUNTIFS(Timeline!$C$8:$C$99,B41,Timeline!$A$8:$A$99,"☑")</f>
        <v>0</v>
      </c>
      <c r="F41" s="24" t="n">
        <f aca="false">COUNTIF(Timeline!$C$8:$C$99,B41)</f>
        <v>7</v>
      </c>
      <c r="G41" s="25" t="n">
        <f aca="false">IF(F41=0,0,E41/F41)</f>
        <v>0</v>
      </c>
      <c r="H41" s="25"/>
      <c r="I41" s="25"/>
    </row>
    <row r="43" customFormat="false" ht="15" hidden="false" customHeight="false" outlineLevel="0" collapsed="false">
      <c r="B43" s="18" t="s">
        <v>31</v>
      </c>
    </row>
    <row r="44" customFormat="false" ht="27.75" hidden="false" customHeight="true" outlineLevel="0" collapsed="false">
      <c r="B44" s="32" t="s">
        <v>32</v>
      </c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</row>
    <row r="45" customFormat="false" ht="27.75" hidden="false" customHeight="true" outlineLevel="0" collapsed="false">
      <c r="B45" s="32" t="s">
        <v>33</v>
      </c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</row>
    <row r="46" customFormat="false" ht="27.75" hidden="false" customHeight="true" outlineLevel="0" collapsed="false">
      <c r="B46" s="32" t="s">
        <v>34</v>
      </c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</row>
    <row r="47" customFormat="false" ht="27.75" hidden="false" customHeight="true" outlineLevel="0" collapsed="false">
      <c r="B47" s="32" t="s">
        <v>35</v>
      </c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2"/>
    </row>
    <row r="48" customFormat="false" ht="27.75" hidden="false" customHeight="true" outlineLevel="0" collapsed="false">
      <c r="B48" s="32" t="s">
        <v>36</v>
      </c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</row>
    <row r="49" customFormat="false" ht="27.75" hidden="false" customHeight="true" outlineLevel="0" collapsed="false">
      <c r="B49" s="32" t="s">
        <v>37</v>
      </c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</row>
    <row r="50" customFormat="false" ht="27.75" hidden="false" customHeight="true" outlineLevel="0" collapsed="false">
      <c r="B50" s="32" t="s">
        <v>38</v>
      </c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</row>
    <row r="52" customFormat="false" ht="27.75" hidden="false" customHeight="true" outlineLevel="0" collapsed="false">
      <c r="B52" s="33" t="s">
        <v>39</v>
      </c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</row>
  </sheetData>
  <mergeCells count="88">
    <mergeCell ref="B2:M2"/>
    <mergeCell ref="B3:M3"/>
    <mergeCell ref="B5:D5"/>
    <mergeCell ref="E5:G5"/>
    <mergeCell ref="H5:J5"/>
    <mergeCell ref="K5:M5"/>
    <mergeCell ref="B6:D6"/>
    <mergeCell ref="E6:G6"/>
    <mergeCell ref="H6:J6"/>
    <mergeCell ref="K6:M6"/>
    <mergeCell ref="B8:D8"/>
    <mergeCell ref="E8:G8"/>
    <mergeCell ref="H8:J8"/>
    <mergeCell ref="K8:M8"/>
    <mergeCell ref="B9:D9"/>
    <mergeCell ref="E9:G9"/>
    <mergeCell ref="H9:J9"/>
    <mergeCell ref="K9:M9"/>
    <mergeCell ref="B11:M11"/>
    <mergeCell ref="B12:M12"/>
    <mergeCell ref="B14:E14"/>
    <mergeCell ref="F14:I14"/>
    <mergeCell ref="J14:M14"/>
    <mergeCell ref="C17:H17"/>
    <mergeCell ref="I17:J17"/>
    <mergeCell ref="L17:M17"/>
    <mergeCell ref="C18:H18"/>
    <mergeCell ref="I18:J18"/>
    <mergeCell ref="L18:M18"/>
    <mergeCell ref="C19:H19"/>
    <mergeCell ref="I19:J19"/>
    <mergeCell ref="L19:M19"/>
    <mergeCell ref="C20:H20"/>
    <mergeCell ref="I20:J20"/>
    <mergeCell ref="L20:M20"/>
    <mergeCell ref="C21:H21"/>
    <mergeCell ref="I21:J21"/>
    <mergeCell ref="L21:M21"/>
    <mergeCell ref="C22:H22"/>
    <mergeCell ref="I22:J22"/>
    <mergeCell ref="L22:M22"/>
    <mergeCell ref="C23:H23"/>
    <mergeCell ref="I23:J23"/>
    <mergeCell ref="L23:M23"/>
    <mergeCell ref="C24:H24"/>
    <mergeCell ref="I24:J24"/>
    <mergeCell ref="L24:M24"/>
    <mergeCell ref="C25:H25"/>
    <mergeCell ref="I25:J25"/>
    <mergeCell ref="L25:M25"/>
    <mergeCell ref="C26:H26"/>
    <mergeCell ref="I26:J26"/>
    <mergeCell ref="L26:M26"/>
    <mergeCell ref="C27:H27"/>
    <mergeCell ref="I27:J27"/>
    <mergeCell ref="L27:M27"/>
    <mergeCell ref="B30:D30"/>
    <mergeCell ref="G30:I30"/>
    <mergeCell ref="B31:D31"/>
    <mergeCell ref="G31:I31"/>
    <mergeCell ref="B32:D32"/>
    <mergeCell ref="G32:I32"/>
    <mergeCell ref="B33:D33"/>
    <mergeCell ref="G33:I33"/>
    <mergeCell ref="B34:D34"/>
    <mergeCell ref="G34:I34"/>
    <mergeCell ref="B35:D35"/>
    <mergeCell ref="G35:I35"/>
    <mergeCell ref="B36:D36"/>
    <mergeCell ref="G36:I36"/>
    <mergeCell ref="B37:D37"/>
    <mergeCell ref="G37:I37"/>
    <mergeCell ref="B38:D38"/>
    <mergeCell ref="G38:I38"/>
    <mergeCell ref="B39:D39"/>
    <mergeCell ref="G39:I39"/>
    <mergeCell ref="B40:D40"/>
    <mergeCell ref="G40:I40"/>
    <mergeCell ref="B41:D41"/>
    <mergeCell ref="G41:I41"/>
    <mergeCell ref="B44:M44"/>
    <mergeCell ref="B45:M45"/>
    <mergeCell ref="B46:M46"/>
    <mergeCell ref="B47:M47"/>
    <mergeCell ref="B48:M48"/>
    <mergeCell ref="B49:M49"/>
    <mergeCell ref="B50:M50"/>
    <mergeCell ref="B52:M52"/>
  </mergeCells>
  <conditionalFormatting sqref="B12:M12">
    <cfRule type="expression" priority="2" aboveAverage="0" equalAverage="0" bottom="0" percent="0" rank="0" text="" dxfId="0">
      <formula>LEFT($B$12,1)="⚠"</formula>
    </cfRule>
  </conditionalFormatting>
  <conditionalFormatting sqref="K18:K27">
    <cfRule type="expression" priority="3" aboveAverage="0" equalAverage="0" bottom="0" percent="0" rank="0" text="" dxfId="0">
      <formula>K18="OVERDUE"</formula>
    </cfRule>
    <cfRule type="expression" priority="4" aboveAverage="0" equalAverage="0" bottom="0" percent="0" rank="0" text="" dxfId="1">
      <formula>K18="In progress"</formula>
    </cfRule>
  </conditionalFormatting>
  <conditionalFormatting sqref="G31:G41">
    <cfRule type="dataBar" priority="5">
      <dataBar showValue="1" minLength="10" maxLength="90">
        <cfvo type="num" val="0"/>
        <cfvo type="num" val="1"/>
        <color rgb="FFB5E0C3"/>
      </dataBar>
      <extLst>
        <ext xmlns:x14="http://schemas.microsoft.com/office/spreadsheetml/2009/9/main" uri="{B025F937-C7B1-47D3-B67F-A62EFF666E3E}">
          <x14:id>{F4E7C5D2-B130-49D1-873F-7F4DDB7F548B}</x14:id>
        </ext>
      </extLst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F4E7C5D2-B130-49D1-873F-7F4DDB7F548B}">
            <x14:dataBar minLength="10" maxLength="90" axisPosition="none" gradient="true">
              <x14:cfvo type="num">
                <xm:f>0</xm:f>
              </x14:cfvo>
              <x14:cfvo type="num">
                <xm:f>1</xm:f>
              </x14:cfvo>
              <x14:negativeFillColor rgb="FFB5E0C3"/>
              <x14:axisColor rgb="FF000000"/>
            </x14:dataBar>
          </x14:cfRule>
          <xm:sqref>G31:G41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DFF3E4"/>
    <pageSetUpPr fitToPage="true"/>
  </sheetPr>
  <dimension ref="A1:AI9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7" topLeftCell="C8" activePane="bottomRight" state="frozen"/>
      <selection pane="topLeft" activeCell="A1" activeCellId="0" sqref="A1"/>
      <selection pane="topRight" activeCell="C1" activeCellId="0" sqref="C1"/>
      <selection pane="bottomLeft" activeCell="A8" activeCellId="0" sqref="A8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7"/>
    <col collapsed="false" customWidth="true" hidden="false" outlineLevel="0" max="2" min="2" style="0" width="52"/>
    <col collapsed="false" customWidth="true" hidden="false" outlineLevel="0" max="3" min="3" style="0" width="19"/>
    <col collapsed="false" customWidth="true" hidden="false" outlineLevel="0" max="4" min="4" style="0" width="10"/>
    <col collapsed="false" customWidth="true" hidden="false" outlineLevel="0" max="7" min="5" style="0" width="12"/>
    <col collapsed="false" customWidth="true" hidden="false" outlineLevel="0" max="8" min="8" style="0" width="13"/>
    <col collapsed="false" customWidth="true" hidden="false" outlineLevel="0" max="9" min="9" style="0" width="12"/>
    <col collapsed="false" customWidth="true" hidden="false" outlineLevel="0" max="10" min="10" style="0" width="46"/>
    <col collapsed="false" customWidth="true" hidden="false" outlineLevel="0" max="32" min="11" style="0" width="4.6"/>
    <col collapsed="false" customWidth="true" hidden="true" outlineLevel="0" max="35" min="33" style="0" width="13"/>
  </cols>
  <sheetData>
    <row r="1" customFormat="false" ht="39.75" hidden="false" customHeight="true" outlineLevel="0" collapsed="false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</row>
    <row r="2" customFormat="false" ht="15" hidden="false" customHeight="false" outlineLevel="0" collapsed="false">
      <c r="A2" s="35" t="str">
        <f aca="false">HYPERLINK("#'Start Here'!A1","← Back to Start Here")</f>
        <v>← Back to Start Here</v>
      </c>
    </row>
    <row r="3" customFormat="false" ht="15" hidden="false" customHeight="false" outlineLevel="0" collapsed="false">
      <c r="B3" s="36" t="s">
        <v>40</v>
      </c>
      <c r="C3" s="37" t="n">
        <f aca="false">IF('Start Here'!$B$6="","Enter it on Start Here",'Start Here'!$B$6)</f>
        <v>46669</v>
      </c>
      <c r="E3" s="38" t="s">
        <v>41</v>
      </c>
    </row>
    <row r="4" customFormat="false" ht="15" hidden="false" customHeight="false" outlineLevel="0" collapsed="false">
      <c r="B4" s="39" t="s">
        <v>42</v>
      </c>
      <c r="C4" s="40" t="s">
        <v>43</v>
      </c>
      <c r="D4" s="41" t="s">
        <v>17</v>
      </c>
      <c r="E4" s="42" t="s">
        <v>8</v>
      </c>
      <c r="F4" s="43" t="s">
        <v>44</v>
      </c>
    </row>
    <row r="7" customFormat="false" ht="54" hidden="false" customHeight="true" outlineLevel="0" collapsed="false">
      <c r="A7" s="44" t="s">
        <v>17</v>
      </c>
      <c r="B7" s="44" t="s">
        <v>12</v>
      </c>
      <c r="C7" s="44" t="s">
        <v>13</v>
      </c>
      <c r="D7" s="44" t="s">
        <v>45</v>
      </c>
      <c r="E7" s="44" t="s">
        <v>15</v>
      </c>
      <c r="F7" s="44" t="s">
        <v>46</v>
      </c>
      <c r="G7" s="44" t="s">
        <v>11</v>
      </c>
      <c r="H7" s="44" t="s">
        <v>47</v>
      </c>
      <c r="I7" s="44" t="s">
        <v>14</v>
      </c>
      <c r="J7" s="44" t="s">
        <v>48</v>
      </c>
      <c r="K7" s="45" t="n">
        <f aca="false">IF('Start Here'!$B$6="","",DATE(YEAR('Start Here'!$P$6),MONTH('Start Here'!$P$6),1))</f>
        <v>46296</v>
      </c>
      <c r="L7" s="45" t="n">
        <f aca="false">IF(K7="","",EDATE(K7,1))</f>
        <v>46327</v>
      </c>
      <c r="M7" s="45" t="n">
        <f aca="false">IF(L7="","",EDATE(L7,1))</f>
        <v>46357</v>
      </c>
      <c r="N7" s="45" t="n">
        <f aca="false">IF(M7="","",EDATE(M7,1))</f>
        <v>46388</v>
      </c>
      <c r="O7" s="45" t="n">
        <f aca="false">IF(N7="","",EDATE(N7,1))</f>
        <v>46419</v>
      </c>
      <c r="P7" s="45" t="n">
        <f aca="false">IF(O7="","",EDATE(O7,1))</f>
        <v>46447</v>
      </c>
      <c r="Q7" s="45" t="n">
        <f aca="false">IF(P7="","",EDATE(P7,1))</f>
        <v>46478</v>
      </c>
      <c r="R7" s="45" t="n">
        <f aca="false">IF(Q7="","",EDATE(Q7,1))</f>
        <v>46508</v>
      </c>
      <c r="S7" s="45" t="n">
        <f aca="false">IF(R7="","",EDATE(R7,1))</f>
        <v>46539</v>
      </c>
      <c r="T7" s="45" t="n">
        <f aca="false">IF(S7="","",EDATE(S7,1))</f>
        <v>46569</v>
      </c>
      <c r="U7" s="45" t="n">
        <f aca="false">IF(T7="","",EDATE(T7,1))</f>
        <v>46600</v>
      </c>
      <c r="V7" s="45" t="n">
        <f aca="false">IF(U7="","",EDATE(U7,1))</f>
        <v>46631</v>
      </c>
      <c r="W7" s="45" t="n">
        <f aca="false">IF(V7="","",EDATE(V7,1))</f>
        <v>46661</v>
      </c>
      <c r="X7" s="45" t="n">
        <f aca="false">IF(W7="","",EDATE(W7,1))</f>
        <v>46692</v>
      </c>
      <c r="Y7" s="45" t="n">
        <f aca="false">IF(X7="","",EDATE(X7,1))</f>
        <v>46722</v>
      </c>
      <c r="Z7" s="45" t="n">
        <f aca="false">IF(Y7="","",EDATE(Y7,1))</f>
        <v>46753</v>
      </c>
      <c r="AA7" s="45" t="n">
        <f aca="false">IF(Z7="","",EDATE(Z7,1))</f>
        <v>46784</v>
      </c>
      <c r="AB7" s="45" t="n">
        <f aca="false">IF(AA7="","",EDATE(AA7,1))</f>
        <v>46813</v>
      </c>
      <c r="AC7" s="45" t="n">
        <f aca="false">IF(AB7="","",EDATE(AB7,1))</f>
        <v>46844</v>
      </c>
      <c r="AD7" s="45" t="n">
        <f aca="false">IF(AC7="","",EDATE(AC7,1))</f>
        <v>46874</v>
      </c>
      <c r="AE7" s="45" t="n">
        <f aca="false">IF(AD7="","",EDATE(AD7,1))</f>
        <v>46905</v>
      </c>
      <c r="AF7" s="45" t="n">
        <f aca="false">IF(AE7="","",EDATE(AE7,1))</f>
        <v>46935</v>
      </c>
    </row>
    <row r="8" customFormat="false" ht="24" hidden="false" customHeight="true" outlineLevel="0" collapsed="false">
      <c r="A8" s="46" t="s">
        <v>49</v>
      </c>
      <c r="B8" s="46"/>
      <c r="C8" s="46"/>
      <c r="D8" s="46"/>
      <c r="E8" s="46"/>
      <c r="F8" s="46"/>
      <c r="G8" s="46"/>
      <c r="H8" s="46"/>
      <c r="I8" s="46"/>
      <c r="J8" s="46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</row>
    <row r="9" customFormat="false" ht="36" hidden="false" customHeight="true" outlineLevel="0" collapsed="false">
      <c r="A9" s="48" t="s">
        <v>50</v>
      </c>
      <c r="B9" s="49" t="s">
        <v>51</v>
      </c>
      <c r="C9" s="50" t="s">
        <v>20</v>
      </c>
      <c r="D9" s="22" t="s">
        <v>52</v>
      </c>
      <c r="E9" s="51"/>
      <c r="F9" s="20" t="n">
        <f aca="false">IF('Start Here'!$B$6="","",MIN(G9,ROUND('Start Here'!$B$6-MIN(IF(AG9&lt;=60,AG9,60+(AG9-60)*'Start Here'!$P$8),'Start Here'!$P$7),0)))</f>
        <v>46299</v>
      </c>
      <c r="G9" s="20" t="n">
        <f aca="false">IF('Start Here'!$B$6="","",IF(H9&lt;&gt;"",H9,ROUND('Start Here'!$B$6-MIN(IF(AH9&lt;=60,AH9,60+(AH9-60)*'Start Here'!$P$8),'Start Here'!$P$7),0)))</f>
        <v>46316</v>
      </c>
      <c r="H9" s="52"/>
      <c r="I9" s="22" t="str">
        <f aca="true">IF(G9="","",IF(A9="☑","Done",IF(G9&lt;TODAY(),"OVERDUE",IF(F9&lt;=TODAY(),"In progress","Upcoming"))))</f>
        <v>In progress</v>
      </c>
      <c r="J9" s="21" t="s">
        <v>53</v>
      </c>
      <c r="K9" s="53"/>
      <c r="L9" s="53"/>
      <c r="M9" s="53"/>
      <c r="N9" s="53"/>
      <c r="O9" s="53"/>
      <c r="P9" s="53"/>
      <c r="Q9" s="53"/>
      <c r="R9" s="53"/>
      <c r="S9" s="53"/>
      <c r="T9" s="53"/>
      <c r="U9" s="53"/>
      <c r="V9" s="53"/>
      <c r="W9" s="53"/>
      <c r="X9" s="53"/>
      <c r="Y9" s="53"/>
      <c r="Z9" s="53"/>
      <c r="AA9" s="53"/>
      <c r="AB9" s="53"/>
      <c r="AC9" s="53"/>
      <c r="AD9" s="53"/>
      <c r="AE9" s="53"/>
      <c r="AF9" s="53"/>
      <c r="AG9" s="0" t="n">
        <v>420</v>
      </c>
      <c r="AH9" s="0" t="n">
        <v>400</v>
      </c>
      <c r="AI9" s="54" t="n">
        <f aca="false">IF(OR(A9="☑",G9=""),"",G9+ROW()/100000)</f>
        <v>46316.00009</v>
      </c>
    </row>
    <row r="10" customFormat="false" ht="36" hidden="false" customHeight="true" outlineLevel="0" collapsed="false">
      <c r="A10" s="48" t="s">
        <v>50</v>
      </c>
      <c r="B10" s="49" t="s">
        <v>54</v>
      </c>
      <c r="C10" s="50" t="s">
        <v>20</v>
      </c>
      <c r="D10" s="22" t="s">
        <v>52</v>
      </c>
      <c r="E10" s="51"/>
      <c r="F10" s="20" t="n">
        <f aca="false">IF('Start Here'!$B$6="","",MIN(G10,ROUND('Start Here'!$B$6-MIN(IF(AG10&lt;=60,AG10,60+(AG10-60)*'Start Here'!$P$8),'Start Here'!$P$7),0)))</f>
        <v>46299</v>
      </c>
      <c r="G10" s="20" t="n">
        <f aca="false">IF('Start Here'!$B$6="","",IF(H10&lt;&gt;"",H10,ROUND('Start Here'!$B$6-MIN(IF(AH10&lt;=60,AH10,60+(AH10-60)*'Start Here'!$P$8),'Start Here'!$P$7),0)))</f>
        <v>46325</v>
      </c>
      <c r="H10" s="52"/>
      <c r="I10" s="22" t="str">
        <f aca="true">IF(G10="","",IF(A10="☑","Done",IF(G10&lt;TODAY(),"OVERDUE",IF(F10&lt;=TODAY(),"In progress","Upcoming"))))</f>
        <v>In progress</v>
      </c>
      <c r="J10" s="21" t="s">
        <v>55</v>
      </c>
      <c r="K10" s="53"/>
      <c r="L10" s="53"/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53"/>
      <c r="AE10" s="53"/>
      <c r="AF10" s="53"/>
      <c r="AG10" s="0" t="n">
        <v>420</v>
      </c>
      <c r="AH10" s="0" t="n">
        <v>390</v>
      </c>
      <c r="AI10" s="54" t="n">
        <f aca="false">IF(OR(A10="☑",G10=""),"",G10+ROW()/100000)</f>
        <v>46325.0001</v>
      </c>
    </row>
    <row r="11" customFormat="false" ht="21.75" hidden="false" customHeight="true" outlineLevel="0" collapsed="false">
      <c r="A11" s="48" t="s">
        <v>50</v>
      </c>
      <c r="B11" s="49" t="s">
        <v>56</v>
      </c>
      <c r="C11" s="50" t="s">
        <v>20</v>
      </c>
      <c r="D11" s="22" t="s">
        <v>52</v>
      </c>
      <c r="E11" s="51"/>
      <c r="F11" s="20" t="n">
        <f aca="false">IF('Start Here'!$B$6="","",MIN(G11,ROUND('Start Here'!$B$6-MIN(IF(AG11&lt;=60,AG11,60+(AG11-60)*'Start Here'!$P$8),'Start Here'!$P$7),0)))</f>
        <v>46308</v>
      </c>
      <c r="G11" s="20" t="n">
        <f aca="false">IF('Start Here'!$B$6="","",IF(H11&lt;&gt;"",H11,ROUND('Start Here'!$B$6-MIN(IF(AH11&lt;=60,AH11,60+(AH11-60)*'Start Here'!$P$8),'Start Here'!$P$7),0)))</f>
        <v>46333</v>
      </c>
      <c r="H11" s="52"/>
      <c r="I11" s="22" t="str">
        <f aca="true">IF(G11="","",IF(A11="☑","Done",IF(G11&lt;TODAY(),"OVERDUE",IF(F11&lt;=TODAY(),"In progress","Upcoming"))))</f>
        <v>Upcoming</v>
      </c>
      <c r="J11" s="21" t="s">
        <v>57</v>
      </c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0" t="n">
        <v>410</v>
      </c>
      <c r="AH11" s="0" t="n">
        <v>380</v>
      </c>
      <c r="AI11" s="54" t="n">
        <f aca="false">IF(OR(A11="☑",G11=""),"",G11+ROW()/100000)</f>
        <v>46333.00011</v>
      </c>
    </row>
    <row r="12" customFormat="false" ht="36" hidden="false" customHeight="true" outlineLevel="0" collapsed="false">
      <c r="A12" s="48" t="s">
        <v>50</v>
      </c>
      <c r="B12" s="49" t="s">
        <v>58</v>
      </c>
      <c r="C12" s="50" t="s">
        <v>20</v>
      </c>
      <c r="D12" s="22" t="s">
        <v>52</v>
      </c>
      <c r="E12" s="51"/>
      <c r="F12" s="20" t="n">
        <f aca="false">IF('Start Here'!$B$6="","",MIN(G12,ROUND('Start Here'!$B$6-MIN(IF(AG12&lt;=60,AG12,60+(AG12-60)*'Start Here'!$P$8),'Start Here'!$P$7),0)))</f>
        <v>46316</v>
      </c>
      <c r="G12" s="20" t="n">
        <f aca="false">IF('Start Here'!$B$6="","",IF(H12&lt;&gt;"",H12,ROUND('Start Here'!$B$6-MIN(IF(AH12&lt;=60,AH12,60+(AH12-60)*'Start Here'!$P$8),'Start Here'!$P$7),0)))</f>
        <v>46342</v>
      </c>
      <c r="H12" s="52"/>
      <c r="I12" s="22" t="str">
        <f aca="true">IF(G12="","",IF(A12="☑","Done",IF(G12&lt;TODAY(),"OVERDUE",IF(F12&lt;=TODAY(),"In progress","Upcoming"))))</f>
        <v>Upcoming</v>
      </c>
      <c r="J12" s="21" t="s">
        <v>59</v>
      </c>
      <c r="K12" s="53"/>
      <c r="L12" s="53"/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53"/>
      <c r="Z12" s="53"/>
      <c r="AA12" s="53"/>
      <c r="AB12" s="53"/>
      <c r="AC12" s="53"/>
      <c r="AD12" s="53"/>
      <c r="AE12" s="53"/>
      <c r="AF12" s="53"/>
      <c r="AG12" s="0" t="n">
        <v>400</v>
      </c>
      <c r="AH12" s="0" t="n">
        <v>370</v>
      </c>
      <c r="AI12" s="54" t="n">
        <f aca="false">IF(OR(A12="☑",G12=""),"",G12+ROW()/100000)</f>
        <v>46342.00012</v>
      </c>
    </row>
    <row r="13" customFormat="false" ht="36" hidden="false" customHeight="true" outlineLevel="0" collapsed="false">
      <c r="A13" s="48" t="s">
        <v>50</v>
      </c>
      <c r="B13" s="49" t="s">
        <v>60</v>
      </c>
      <c r="C13" s="50" t="s">
        <v>20</v>
      </c>
      <c r="D13" s="22" t="s">
        <v>52</v>
      </c>
      <c r="E13" s="51"/>
      <c r="F13" s="20" t="n">
        <f aca="false">IF('Start Here'!$B$6="","",MIN(G13,ROUND('Start Here'!$B$6-MIN(IF(AG13&lt;=60,AG13,60+(AG13-60)*'Start Here'!$P$8),'Start Here'!$P$7),0)))</f>
        <v>46325</v>
      </c>
      <c r="G13" s="20" t="n">
        <f aca="false">IF('Start Here'!$B$6="","",IF(H13&lt;&gt;"",H13,ROUND('Start Here'!$B$6-MIN(IF(AH13&lt;=60,AH13,60+(AH13-60)*'Start Here'!$P$8),'Start Here'!$P$7),0)))</f>
        <v>46377</v>
      </c>
      <c r="H13" s="52"/>
      <c r="I13" s="22" t="str">
        <f aca="true">IF(G13="","",IF(A13="☑","Done",IF(G13&lt;TODAY(),"OVERDUE",IF(F13&lt;=TODAY(),"In progress","Upcoming"))))</f>
        <v>Upcoming</v>
      </c>
      <c r="J13" s="21" t="s">
        <v>61</v>
      </c>
      <c r="K13" s="53"/>
      <c r="L13" s="53"/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3"/>
      <c r="AA13" s="53"/>
      <c r="AB13" s="53"/>
      <c r="AC13" s="53"/>
      <c r="AD13" s="53"/>
      <c r="AE13" s="53"/>
      <c r="AF13" s="53"/>
      <c r="AG13" s="0" t="n">
        <v>390</v>
      </c>
      <c r="AH13" s="0" t="n">
        <v>330</v>
      </c>
      <c r="AI13" s="54" t="n">
        <f aca="false">IF(OR(A13="☑",G13=""),"",G13+ROW()/100000)</f>
        <v>46377.00013</v>
      </c>
    </row>
    <row r="14" customFormat="false" ht="36" hidden="false" customHeight="true" outlineLevel="0" collapsed="false">
      <c r="A14" s="48" t="s">
        <v>50</v>
      </c>
      <c r="B14" s="49" t="s">
        <v>62</v>
      </c>
      <c r="C14" s="50" t="s">
        <v>20</v>
      </c>
      <c r="D14" s="22" t="s">
        <v>52</v>
      </c>
      <c r="E14" s="51"/>
      <c r="F14" s="20" t="n">
        <f aca="false">IF('Start Here'!$B$6="","",MIN(G14,ROUND('Start Here'!$B$6-MIN(IF(AG14&lt;=60,AG14,60+(AG14-60)*'Start Here'!$P$8),'Start Here'!$P$7),0)))</f>
        <v>46333</v>
      </c>
      <c r="G14" s="20" t="n">
        <f aca="false">IF('Start Here'!$B$6="","",IF(H14&lt;&gt;"",H14,ROUND('Start Here'!$B$6-MIN(IF(AH14&lt;=60,AH14,60+(AH14-60)*'Start Here'!$P$8),'Start Here'!$P$7),0)))</f>
        <v>46368</v>
      </c>
      <c r="H14" s="52"/>
      <c r="I14" s="22" t="str">
        <f aca="true">IF(G14="","",IF(A14="☑","Done",IF(G14&lt;TODAY(),"OVERDUE",IF(F14&lt;=TODAY(),"In progress","Upcoming"))))</f>
        <v>Upcoming</v>
      </c>
      <c r="J14" s="21" t="s">
        <v>63</v>
      </c>
      <c r="K14" s="53"/>
      <c r="L14" s="53"/>
      <c r="M14" s="53"/>
      <c r="N14" s="53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53"/>
      <c r="Z14" s="53"/>
      <c r="AA14" s="53"/>
      <c r="AB14" s="53"/>
      <c r="AC14" s="53"/>
      <c r="AD14" s="53"/>
      <c r="AE14" s="53"/>
      <c r="AF14" s="53"/>
      <c r="AG14" s="0" t="n">
        <v>380</v>
      </c>
      <c r="AH14" s="0" t="n">
        <v>340</v>
      </c>
      <c r="AI14" s="54" t="n">
        <f aca="false">IF(OR(A14="☑",G14=""),"",G14+ROW()/100000)</f>
        <v>46368.00014</v>
      </c>
    </row>
    <row r="15" customFormat="false" ht="36" hidden="false" customHeight="true" outlineLevel="0" collapsed="false">
      <c r="A15" s="48" t="s">
        <v>50</v>
      </c>
      <c r="B15" s="49" t="s">
        <v>64</v>
      </c>
      <c r="C15" s="50" t="s">
        <v>20</v>
      </c>
      <c r="D15" s="22" t="s">
        <v>52</v>
      </c>
      <c r="E15" s="51"/>
      <c r="F15" s="20" t="n">
        <f aca="false">IF('Start Here'!$B$6="","",MIN(G15,ROUND('Start Here'!$B$6-MIN(IF(AG15&lt;=60,AG15,60+(AG15-60)*'Start Here'!$P$8),'Start Here'!$P$7),0)))</f>
        <v>46359</v>
      </c>
      <c r="G15" s="20" t="n">
        <f aca="false">IF('Start Here'!$B$6="","",IF(H15&lt;&gt;"",H15,ROUND('Start Here'!$B$6-MIN(IF(AH15&lt;=60,AH15,60+(AH15-60)*'Start Here'!$P$8),'Start Here'!$P$7),0)))</f>
        <v>46385</v>
      </c>
      <c r="H15" s="52"/>
      <c r="I15" s="22" t="str">
        <f aca="true">IF(G15="","",IF(A15="☑","Done",IF(G15&lt;TODAY(),"OVERDUE",IF(F15&lt;=TODAY(),"In progress","Upcoming"))))</f>
        <v>Upcoming</v>
      </c>
      <c r="J15" s="21" t="s">
        <v>65</v>
      </c>
      <c r="K15" s="53"/>
      <c r="L15" s="53"/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  <c r="AA15" s="53"/>
      <c r="AB15" s="53"/>
      <c r="AC15" s="53"/>
      <c r="AD15" s="53"/>
      <c r="AE15" s="53"/>
      <c r="AF15" s="53"/>
      <c r="AG15" s="0" t="n">
        <v>350</v>
      </c>
      <c r="AH15" s="0" t="n">
        <v>320</v>
      </c>
      <c r="AI15" s="54" t="n">
        <f aca="false">IF(OR(A15="☑",G15=""),"",G15+ROW()/100000)</f>
        <v>46385.00015</v>
      </c>
    </row>
    <row r="16" customFormat="false" ht="36" hidden="false" customHeight="true" outlineLevel="0" collapsed="false">
      <c r="A16" s="48" t="s">
        <v>50</v>
      </c>
      <c r="B16" s="49" t="s">
        <v>66</v>
      </c>
      <c r="C16" s="50" t="s">
        <v>20</v>
      </c>
      <c r="D16" s="22" t="s">
        <v>52</v>
      </c>
      <c r="E16" s="51"/>
      <c r="F16" s="20" t="n">
        <f aca="false">IF('Start Here'!$B$6="","",MIN(G16,ROUND('Start Here'!$B$6-MIN(IF(AG16&lt;=60,AG16,60+(AG16-60)*'Start Here'!$P$8),'Start Here'!$P$7),0)))</f>
        <v>46364</v>
      </c>
      <c r="G16" s="20" t="n">
        <f aca="false">IF('Start Here'!$B$6="","",IF(H16&lt;&gt;"",H16,ROUND('Start Here'!$B$6-MIN(IF(AH16&lt;=60,AH16,60+(AH16-60)*'Start Here'!$P$8),'Start Here'!$P$7),0)))</f>
        <v>46402</v>
      </c>
      <c r="H16" s="52"/>
      <c r="I16" s="22" t="str">
        <f aca="true">IF(G16="","",IF(A16="☑","Done",IF(G16&lt;TODAY(),"OVERDUE",IF(F16&lt;=TODAY(),"In progress","Upcoming"))))</f>
        <v>Upcoming</v>
      </c>
      <c r="J16" s="21" t="s">
        <v>67</v>
      </c>
      <c r="K16" s="53"/>
      <c r="L16" s="53"/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  <c r="AA16" s="53"/>
      <c r="AB16" s="53"/>
      <c r="AC16" s="53"/>
      <c r="AD16" s="53"/>
      <c r="AE16" s="53"/>
      <c r="AF16" s="53"/>
      <c r="AG16" s="0" t="n">
        <v>345</v>
      </c>
      <c r="AH16" s="0" t="n">
        <v>300</v>
      </c>
      <c r="AI16" s="54" t="n">
        <f aca="false">IF(OR(A16="☑",G16=""),"",G16+ROW()/100000)</f>
        <v>46402.00016</v>
      </c>
    </row>
    <row r="17" customFormat="false" ht="21.75" hidden="false" customHeight="true" outlineLevel="0" collapsed="false">
      <c r="A17" s="48" t="s">
        <v>50</v>
      </c>
      <c r="B17" s="49" t="s">
        <v>68</v>
      </c>
      <c r="C17" s="50" t="s">
        <v>20</v>
      </c>
      <c r="D17" s="22" t="s">
        <v>52</v>
      </c>
      <c r="E17" s="51"/>
      <c r="F17" s="20" t="n">
        <f aca="false">IF('Start Here'!$B$6="","",MIN(G17,ROUND('Start Here'!$B$6-MIN(IF(AG17&lt;=60,AG17,60+(AG17-60)*'Start Here'!$P$8),'Start Here'!$P$7),0)))</f>
        <v>46368</v>
      </c>
      <c r="G17" s="20" t="n">
        <f aca="false">IF('Start Here'!$B$6="","",IF(H17&lt;&gt;"",H17,ROUND('Start Here'!$B$6-MIN(IF(AH17&lt;=60,AH17,60+(AH17-60)*'Start Here'!$P$8),'Start Here'!$P$7),0)))</f>
        <v>46402</v>
      </c>
      <c r="H17" s="52"/>
      <c r="I17" s="22" t="str">
        <f aca="true">IF(G17="","",IF(A17="☑","Done",IF(G17&lt;TODAY(),"OVERDUE",IF(F17&lt;=TODAY(),"In progress","Upcoming"))))</f>
        <v>Upcoming</v>
      </c>
      <c r="J17" s="21"/>
      <c r="K17" s="53"/>
      <c r="L17" s="53"/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  <c r="AA17" s="53"/>
      <c r="AB17" s="53"/>
      <c r="AC17" s="53"/>
      <c r="AD17" s="53"/>
      <c r="AE17" s="53"/>
      <c r="AF17" s="53"/>
      <c r="AG17" s="0" t="n">
        <v>340</v>
      </c>
      <c r="AH17" s="0" t="n">
        <v>300</v>
      </c>
      <c r="AI17" s="54" t="n">
        <f aca="false">IF(OR(A17="☑",G17=""),"",G17+ROW()/100000)</f>
        <v>46402.00017</v>
      </c>
    </row>
    <row r="18" customFormat="false" ht="21.75" hidden="false" customHeight="true" outlineLevel="0" collapsed="false">
      <c r="A18" s="48" t="s">
        <v>50</v>
      </c>
      <c r="B18" s="49" t="s">
        <v>69</v>
      </c>
      <c r="C18" s="50" t="s">
        <v>20</v>
      </c>
      <c r="D18" s="22" t="s">
        <v>70</v>
      </c>
      <c r="E18" s="51"/>
      <c r="F18" s="20" t="n">
        <f aca="false">IF('Start Here'!$B$6="","",MIN(G18,ROUND('Start Here'!$B$6-MIN(IF(AG18&lt;=60,AG18,60+(AG18-60)*'Start Here'!$P$8),'Start Here'!$P$7),0)))</f>
        <v>46377</v>
      </c>
      <c r="G18" s="20" t="n">
        <f aca="false">IF('Start Here'!$B$6="","",IF(H18&lt;&gt;"",H18,ROUND('Start Here'!$B$6-MIN(IF(AH18&lt;=60,AH18,60+(AH18-60)*'Start Here'!$P$8),'Start Here'!$P$7),0)))</f>
        <v>46420</v>
      </c>
      <c r="H18" s="52"/>
      <c r="I18" s="22" t="str">
        <f aca="true">IF(G18="","",IF(A18="☑","Done",IF(G18&lt;TODAY(),"OVERDUE",IF(F18&lt;=TODAY(),"In progress","Upcoming"))))</f>
        <v>Upcoming</v>
      </c>
      <c r="J18" s="21"/>
      <c r="K18" s="53"/>
      <c r="L18" s="53"/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53"/>
      <c r="AD18" s="53"/>
      <c r="AE18" s="53"/>
      <c r="AF18" s="53"/>
      <c r="AG18" s="0" t="n">
        <v>330</v>
      </c>
      <c r="AH18" s="0" t="n">
        <v>280</v>
      </c>
      <c r="AI18" s="54" t="n">
        <f aca="false">IF(OR(A18="☑",G18=""),"",G18+ROW()/100000)</f>
        <v>46420.00018</v>
      </c>
    </row>
    <row r="19" customFormat="false" ht="21.75" hidden="false" customHeight="true" outlineLevel="0" collapsed="false">
      <c r="A19" s="48" t="s">
        <v>50</v>
      </c>
      <c r="B19" s="49" t="s">
        <v>71</v>
      </c>
      <c r="C19" s="50" t="s">
        <v>20</v>
      </c>
      <c r="D19" s="22" t="s">
        <v>70</v>
      </c>
      <c r="E19" s="51"/>
      <c r="F19" s="20" t="n">
        <f aca="false">IF('Start Here'!$B$6="","",MIN(G19,ROUND('Start Here'!$B$6-MIN(IF(AG19&lt;=60,AG19,60+(AG19-60)*'Start Here'!$P$8),'Start Here'!$P$7),0)))</f>
        <v>46377</v>
      </c>
      <c r="G19" s="20" t="n">
        <f aca="false">IF('Start Here'!$B$6="","",IF(H19&lt;&gt;"",H19,ROUND('Start Here'!$B$6-MIN(IF(AH19&lt;=60,AH19,60+(AH19-60)*'Start Here'!$P$8),'Start Here'!$P$7),0)))</f>
        <v>46428</v>
      </c>
      <c r="H19" s="52"/>
      <c r="I19" s="22" t="str">
        <f aca="true">IF(G19="","",IF(A19="☑","Done",IF(G19&lt;TODAY(),"OVERDUE",IF(F19&lt;=TODAY(),"In progress","Upcoming"))))</f>
        <v>Upcoming</v>
      </c>
      <c r="J19" s="21" t="s">
        <v>72</v>
      </c>
      <c r="K19" s="53"/>
      <c r="L19" s="53"/>
      <c r="M19" s="53"/>
      <c r="N19" s="53"/>
      <c r="O19" s="53"/>
      <c r="P19" s="53"/>
      <c r="Q19" s="53"/>
      <c r="R19" s="53"/>
      <c r="S19" s="53"/>
      <c r="T19" s="53"/>
      <c r="U19" s="53"/>
      <c r="V19" s="53"/>
      <c r="W19" s="53"/>
      <c r="X19" s="53"/>
      <c r="Y19" s="53"/>
      <c r="Z19" s="53"/>
      <c r="AA19" s="53"/>
      <c r="AB19" s="53"/>
      <c r="AC19" s="53"/>
      <c r="AD19" s="53"/>
      <c r="AE19" s="53"/>
      <c r="AF19" s="53"/>
      <c r="AG19" s="0" t="n">
        <v>330</v>
      </c>
      <c r="AH19" s="0" t="n">
        <v>270</v>
      </c>
      <c r="AI19" s="54" t="n">
        <f aca="false">IF(OR(A19="☑",G19=""),"",G19+ROW()/100000)</f>
        <v>46428.00019</v>
      </c>
    </row>
    <row r="20" customFormat="false" ht="36" hidden="false" customHeight="true" outlineLevel="0" collapsed="false">
      <c r="A20" s="48" t="s">
        <v>50</v>
      </c>
      <c r="B20" s="49" t="s">
        <v>73</v>
      </c>
      <c r="C20" s="50" t="s">
        <v>20</v>
      </c>
      <c r="D20" s="22" t="s">
        <v>74</v>
      </c>
      <c r="E20" s="51"/>
      <c r="F20" s="20" t="n">
        <f aca="false">IF('Start Here'!$B$6="","",MIN(G20,ROUND('Start Here'!$B$6-MIN(IF(AG20&lt;=60,AG20,60+(AG20-60)*'Start Here'!$P$8),'Start Here'!$P$7),0)))</f>
        <v>46385</v>
      </c>
      <c r="G20" s="20" t="n">
        <f aca="false">IF('Start Here'!$B$6="","",IF(H20&lt;&gt;"",H20,ROUND('Start Here'!$B$6-MIN(IF(AH20&lt;=60,AH20,60+(AH20-60)*'Start Here'!$P$8),'Start Here'!$P$7),0)))</f>
        <v>46420</v>
      </c>
      <c r="H20" s="52"/>
      <c r="I20" s="22" t="str">
        <f aca="true">IF(G20="","",IF(A20="☑","Done",IF(G20&lt;TODAY(),"OVERDUE",IF(F20&lt;=TODAY(),"In progress","Upcoming"))))</f>
        <v>Upcoming</v>
      </c>
      <c r="J20" s="21" t="s">
        <v>75</v>
      </c>
      <c r="K20" s="53"/>
      <c r="L20" s="53"/>
      <c r="M20" s="53"/>
      <c r="N20" s="53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53"/>
      <c r="Z20" s="53"/>
      <c r="AA20" s="53"/>
      <c r="AB20" s="53"/>
      <c r="AC20" s="53"/>
      <c r="AD20" s="53"/>
      <c r="AE20" s="53"/>
      <c r="AF20" s="53"/>
      <c r="AG20" s="0" t="n">
        <v>320</v>
      </c>
      <c r="AH20" s="0" t="n">
        <v>280</v>
      </c>
      <c r="AI20" s="54" t="n">
        <f aca="false">IF(OR(A20="☑",G20=""),"",G20+ROW()/100000)</f>
        <v>46420.0002</v>
      </c>
    </row>
    <row r="21" customFormat="false" ht="24" hidden="false" customHeight="true" outlineLevel="0" collapsed="false">
      <c r="A21" s="55" t="s">
        <v>76</v>
      </c>
      <c r="B21" s="55"/>
      <c r="C21" s="55"/>
      <c r="D21" s="55"/>
      <c r="E21" s="55"/>
      <c r="F21" s="55"/>
      <c r="G21" s="55"/>
      <c r="H21" s="55"/>
      <c r="I21" s="55"/>
      <c r="J21" s="55"/>
      <c r="K21" s="56"/>
      <c r="L21" s="56"/>
      <c r="M21" s="56"/>
      <c r="N21" s="56"/>
      <c r="O21" s="56"/>
      <c r="P21" s="56"/>
      <c r="Q21" s="56"/>
      <c r="R21" s="56"/>
      <c r="S21" s="56"/>
      <c r="T21" s="56"/>
      <c r="U21" s="56"/>
      <c r="V21" s="56"/>
      <c r="W21" s="56"/>
      <c r="X21" s="56"/>
      <c r="Y21" s="56"/>
      <c r="Z21" s="56"/>
      <c r="AA21" s="56"/>
      <c r="AB21" s="56"/>
      <c r="AC21" s="56"/>
      <c r="AD21" s="56"/>
      <c r="AE21" s="56"/>
      <c r="AF21" s="56"/>
      <c r="AG21" s="56"/>
      <c r="AH21" s="56"/>
      <c r="AI21" s="56"/>
    </row>
    <row r="22" customFormat="false" ht="21.75" hidden="false" customHeight="true" outlineLevel="0" collapsed="false">
      <c r="A22" s="48" t="s">
        <v>50</v>
      </c>
      <c r="B22" s="49" t="s">
        <v>77</v>
      </c>
      <c r="C22" s="57" t="s">
        <v>21</v>
      </c>
      <c r="D22" s="22" t="s">
        <v>52</v>
      </c>
      <c r="E22" s="51"/>
      <c r="F22" s="20" t="n">
        <f aca="false">IF('Start Here'!$B$6="","",MIN(G22,ROUND('Start Here'!$B$6-MIN(IF(AG22&lt;=60,AG22,60+(AG22-60)*'Start Here'!$P$8),'Start Here'!$P$7),0)))</f>
        <v>46389</v>
      </c>
      <c r="G22" s="20" t="n">
        <f aca="false">IF('Start Here'!$B$6="","",IF(H22&lt;&gt;"",H22,ROUND('Start Here'!$B$6-MIN(IF(AH22&lt;=60,AH22,60+(AH22-60)*'Start Here'!$P$8),'Start Here'!$P$7),0)))</f>
        <v>46428</v>
      </c>
      <c r="H22" s="52"/>
      <c r="I22" s="22" t="str">
        <f aca="true">IF(G22="","",IF(A22="☑","Done",IF(G22&lt;TODAY(),"OVERDUE",IF(F22&lt;=TODAY(),"In progress","Upcoming"))))</f>
        <v>Upcoming</v>
      </c>
      <c r="J22" s="21" t="s">
        <v>78</v>
      </c>
      <c r="K22" s="53"/>
      <c r="L22" s="53"/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3"/>
      <c r="Z22" s="53"/>
      <c r="AA22" s="53"/>
      <c r="AB22" s="53"/>
      <c r="AC22" s="53"/>
      <c r="AD22" s="53"/>
      <c r="AE22" s="53"/>
      <c r="AF22" s="53"/>
      <c r="AG22" s="0" t="n">
        <v>315</v>
      </c>
      <c r="AH22" s="0" t="n">
        <v>270</v>
      </c>
      <c r="AI22" s="54" t="n">
        <f aca="false">IF(OR(A22="☑",G22=""),"",G22+ROW()/100000)</f>
        <v>46428.00022</v>
      </c>
    </row>
    <row r="23" customFormat="false" ht="21.75" hidden="false" customHeight="true" outlineLevel="0" collapsed="false">
      <c r="A23" s="48" t="s">
        <v>50</v>
      </c>
      <c r="B23" s="49" t="s">
        <v>79</v>
      </c>
      <c r="C23" s="57" t="s">
        <v>21</v>
      </c>
      <c r="D23" s="22" t="s">
        <v>52</v>
      </c>
      <c r="E23" s="51"/>
      <c r="F23" s="20" t="n">
        <f aca="false">IF('Start Here'!$B$6="","",MIN(G23,ROUND('Start Here'!$B$6-MIN(IF(AG23&lt;=60,AG23,60+(AG23-60)*'Start Here'!$P$8),'Start Here'!$P$7),0)))</f>
        <v>46402</v>
      </c>
      <c r="G23" s="20" t="n">
        <f aca="false">IF('Start Here'!$B$6="","",IF(H23&lt;&gt;"",H23,ROUND('Start Here'!$B$6-MIN(IF(AH23&lt;=60,AH23,60+(AH23-60)*'Start Here'!$P$8),'Start Here'!$P$7),0)))</f>
        <v>46428</v>
      </c>
      <c r="H23" s="52"/>
      <c r="I23" s="22" t="str">
        <f aca="true">IF(G23="","",IF(A23="☑","Done",IF(G23&lt;TODAY(),"OVERDUE",IF(F23&lt;=TODAY(),"In progress","Upcoming"))))</f>
        <v>Upcoming</v>
      </c>
      <c r="J23" s="21"/>
      <c r="K23" s="53"/>
      <c r="L23" s="53"/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53"/>
      <c r="Z23" s="53"/>
      <c r="AA23" s="53"/>
      <c r="AB23" s="53"/>
      <c r="AC23" s="53"/>
      <c r="AD23" s="53"/>
      <c r="AE23" s="53"/>
      <c r="AF23" s="53"/>
      <c r="AG23" s="0" t="n">
        <v>300</v>
      </c>
      <c r="AH23" s="0" t="n">
        <v>270</v>
      </c>
      <c r="AI23" s="54" t="n">
        <f aca="false">IF(OR(A23="☑",G23=""),"",G23+ROW()/100000)</f>
        <v>46428.00023</v>
      </c>
    </row>
    <row r="24" customFormat="false" ht="36" hidden="false" customHeight="true" outlineLevel="0" collapsed="false">
      <c r="A24" s="48" t="s">
        <v>50</v>
      </c>
      <c r="B24" s="49" t="s">
        <v>80</v>
      </c>
      <c r="C24" s="57" t="s">
        <v>21</v>
      </c>
      <c r="D24" s="22" t="s">
        <v>52</v>
      </c>
      <c r="E24" s="51"/>
      <c r="F24" s="20" t="n">
        <f aca="false">IF('Start Here'!$B$6="","",MIN(G24,ROUND('Start Here'!$B$6-MIN(IF(AG24&lt;=60,AG24,60+(AG24-60)*'Start Here'!$P$8),'Start Here'!$P$7),0)))</f>
        <v>46402</v>
      </c>
      <c r="G24" s="20" t="n">
        <f aca="false">IF('Start Here'!$B$6="","",IF(H24&lt;&gt;"",H24,ROUND('Start Here'!$B$6-MIN(IF(AH24&lt;=60,AH24,60+(AH24-60)*'Start Here'!$P$8),'Start Here'!$P$7),0)))</f>
        <v>46454</v>
      </c>
      <c r="H24" s="52"/>
      <c r="I24" s="22" t="str">
        <f aca="true">IF(G24="","",IF(A24="☑","Done",IF(G24&lt;TODAY(),"OVERDUE",IF(F24&lt;=TODAY(),"In progress","Upcoming"))))</f>
        <v>Upcoming</v>
      </c>
      <c r="J24" s="21" t="s">
        <v>81</v>
      </c>
      <c r="K24" s="53"/>
      <c r="L24" s="53"/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53"/>
      <c r="Z24" s="53"/>
      <c r="AA24" s="53"/>
      <c r="AB24" s="53"/>
      <c r="AC24" s="53"/>
      <c r="AD24" s="53"/>
      <c r="AE24" s="53"/>
      <c r="AF24" s="53"/>
      <c r="AG24" s="0" t="n">
        <v>300</v>
      </c>
      <c r="AH24" s="0" t="n">
        <v>240</v>
      </c>
      <c r="AI24" s="54" t="n">
        <f aca="false">IF(OR(A24="☑",G24=""),"",G24+ROW()/100000)</f>
        <v>46454.00024</v>
      </c>
    </row>
    <row r="25" customFormat="false" ht="21.75" hidden="false" customHeight="true" outlineLevel="0" collapsed="false">
      <c r="A25" s="48" t="s">
        <v>50</v>
      </c>
      <c r="B25" s="49" t="s">
        <v>82</v>
      </c>
      <c r="C25" s="57" t="s">
        <v>21</v>
      </c>
      <c r="D25" s="22" t="s">
        <v>70</v>
      </c>
      <c r="E25" s="51"/>
      <c r="F25" s="20" t="n">
        <f aca="false">IF('Start Here'!$B$6="","",MIN(G25,ROUND('Start Here'!$B$6-MIN(IF(AG25&lt;=60,AG25,60+(AG25-60)*'Start Here'!$P$8),'Start Here'!$P$7),0)))</f>
        <v>46402</v>
      </c>
      <c r="G25" s="20" t="n">
        <f aca="false">IF('Start Here'!$B$6="","",IF(H25&lt;&gt;"",H25,ROUND('Start Here'!$B$6-MIN(IF(AH25&lt;=60,AH25,60+(AH25-60)*'Start Here'!$P$8),'Start Here'!$P$7),0)))</f>
        <v>46428</v>
      </c>
      <c r="H25" s="52"/>
      <c r="I25" s="22" t="str">
        <f aca="true">IF(G25="","",IF(A25="☑","Done",IF(G25&lt;TODAY(),"OVERDUE",IF(F25&lt;=TODAY(),"In progress","Upcoming"))))</f>
        <v>Upcoming</v>
      </c>
      <c r="J25" s="21"/>
      <c r="K25" s="53"/>
      <c r="L25" s="53"/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53"/>
      <c r="Z25" s="53"/>
      <c r="AA25" s="53"/>
      <c r="AB25" s="53"/>
      <c r="AC25" s="53"/>
      <c r="AD25" s="53"/>
      <c r="AE25" s="53"/>
      <c r="AF25" s="53"/>
      <c r="AG25" s="0" t="n">
        <v>300</v>
      </c>
      <c r="AH25" s="0" t="n">
        <v>270</v>
      </c>
      <c r="AI25" s="54" t="n">
        <f aca="false">IF(OR(A25="☑",G25=""),"",G25+ROW()/100000)</f>
        <v>46428.00025</v>
      </c>
    </row>
    <row r="26" customFormat="false" ht="36" hidden="false" customHeight="true" outlineLevel="0" collapsed="false">
      <c r="A26" s="48" t="s">
        <v>50</v>
      </c>
      <c r="B26" s="49" t="s">
        <v>83</v>
      </c>
      <c r="C26" s="57" t="s">
        <v>21</v>
      </c>
      <c r="D26" s="22" t="s">
        <v>70</v>
      </c>
      <c r="E26" s="51"/>
      <c r="F26" s="20" t="n">
        <f aca="false">IF('Start Here'!$B$6="","",MIN(G26,ROUND('Start Here'!$B$6-MIN(IF(AG26&lt;=60,AG26,60+(AG26-60)*'Start Here'!$P$8),'Start Here'!$P$7),0)))</f>
        <v>46411</v>
      </c>
      <c r="G26" s="20" t="n">
        <f aca="false">IF('Start Here'!$B$6="","",IF(H26&lt;&gt;"",H26,ROUND('Start Here'!$B$6-MIN(IF(AH26&lt;=60,AH26,60+(AH26-60)*'Start Here'!$P$8),'Start Here'!$P$7),0)))</f>
        <v>46454</v>
      </c>
      <c r="H26" s="52"/>
      <c r="I26" s="22" t="str">
        <f aca="true">IF(G26="","",IF(A26="☑","Done",IF(G26&lt;TODAY(),"OVERDUE",IF(F26&lt;=TODAY(),"In progress","Upcoming"))))</f>
        <v>Upcoming</v>
      </c>
      <c r="J26" s="21" t="s">
        <v>84</v>
      </c>
      <c r="K26" s="53"/>
      <c r="L26" s="53"/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53"/>
      <c r="Z26" s="53"/>
      <c r="AA26" s="53"/>
      <c r="AB26" s="53"/>
      <c r="AC26" s="53"/>
      <c r="AD26" s="53"/>
      <c r="AE26" s="53"/>
      <c r="AF26" s="53"/>
      <c r="AG26" s="0" t="n">
        <v>290</v>
      </c>
      <c r="AH26" s="0" t="n">
        <v>240</v>
      </c>
      <c r="AI26" s="54" t="n">
        <f aca="false">IF(OR(A26="☑",G26=""),"",G26+ROW()/100000)</f>
        <v>46454.00026</v>
      </c>
    </row>
    <row r="27" customFormat="false" ht="36" hidden="false" customHeight="true" outlineLevel="0" collapsed="false">
      <c r="A27" s="48" t="s">
        <v>50</v>
      </c>
      <c r="B27" s="49" t="s">
        <v>85</v>
      </c>
      <c r="C27" s="57" t="s">
        <v>21</v>
      </c>
      <c r="D27" s="22" t="s">
        <v>70</v>
      </c>
      <c r="E27" s="51"/>
      <c r="F27" s="20" t="n">
        <f aca="false">IF('Start Here'!$B$6="","",MIN(G27,ROUND('Start Here'!$B$6-MIN(IF(AG27&lt;=60,AG27,60+(AG27-60)*'Start Here'!$P$8),'Start Here'!$P$7),0)))</f>
        <v>46411</v>
      </c>
      <c r="G27" s="20" t="n">
        <f aca="false">IF('Start Here'!$B$6="","",IF(H27&lt;&gt;"",H27,ROUND('Start Here'!$B$6-MIN(IF(AH27&lt;=60,AH27,60+(AH27-60)*'Start Here'!$P$8),'Start Here'!$P$7),0)))</f>
        <v>46445</v>
      </c>
      <c r="H27" s="52"/>
      <c r="I27" s="22" t="str">
        <f aca="true">IF(G27="","",IF(A27="☑","Done",IF(G27&lt;TODAY(),"OVERDUE",IF(F27&lt;=TODAY(),"In progress","Upcoming"))))</f>
        <v>Upcoming</v>
      </c>
      <c r="J27" s="21" t="s">
        <v>86</v>
      </c>
      <c r="K27" s="53"/>
      <c r="L27" s="53"/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  <c r="AA27" s="53"/>
      <c r="AB27" s="53"/>
      <c r="AC27" s="53"/>
      <c r="AD27" s="53"/>
      <c r="AE27" s="53"/>
      <c r="AF27" s="53"/>
      <c r="AG27" s="0" t="n">
        <v>290</v>
      </c>
      <c r="AH27" s="0" t="n">
        <v>250</v>
      </c>
      <c r="AI27" s="54" t="n">
        <f aca="false">IF(OR(A27="☑",G27=""),"",G27+ROW()/100000)</f>
        <v>46445.00027</v>
      </c>
    </row>
    <row r="28" customFormat="false" ht="21.75" hidden="false" customHeight="true" outlineLevel="0" collapsed="false">
      <c r="A28" s="48" t="s">
        <v>50</v>
      </c>
      <c r="B28" s="49" t="s">
        <v>87</v>
      </c>
      <c r="C28" s="57" t="s">
        <v>21</v>
      </c>
      <c r="D28" s="22" t="s">
        <v>74</v>
      </c>
      <c r="E28" s="51"/>
      <c r="F28" s="20" t="n">
        <f aca="false">IF('Start Here'!$B$6="","",MIN(G28,ROUND('Start Here'!$B$6-MIN(IF(AG28&lt;=60,AG28,60+(AG28-60)*'Start Here'!$P$8),'Start Here'!$P$7),0)))</f>
        <v>46420</v>
      </c>
      <c r="G28" s="20" t="n">
        <f aca="false">IF('Start Here'!$B$6="","",IF(H28&lt;&gt;"",H28,ROUND('Start Here'!$B$6-MIN(IF(AH28&lt;=60,AH28,60+(AH28-60)*'Start Here'!$P$8),'Start Here'!$P$7),0)))</f>
        <v>46488</v>
      </c>
      <c r="H28" s="52"/>
      <c r="I28" s="22" t="str">
        <f aca="true">IF(G28="","",IF(A28="☑","Done",IF(G28&lt;TODAY(),"OVERDUE",IF(F28&lt;=TODAY(),"In progress","Upcoming"))))</f>
        <v>Upcoming</v>
      </c>
      <c r="J28" s="21" t="s">
        <v>88</v>
      </c>
      <c r="K28" s="53"/>
      <c r="L28" s="53"/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53"/>
      <c r="Z28" s="53"/>
      <c r="AA28" s="53"/>
      <c r="AB28" s="53"/>
      <c r="AC28" s="53"/>
      <c r="AD28" s="53"/>
      <c r="AE28" s="53"/>
      <c r="AF28" s="53"/>
      <c r="AG28" s="0" t="n">
        <v>280</v>
      </c>
      <c r="AH28" s="0" t="n">
        <v>200</v>
      </c>
      <c r="AI28" s="54" t="n">
        <f aca="false">IF(OR(A28="☑",G28=""),"",G28+ROW()/100000)</f>
        <v>46488.00028</v>
      </c>
    </row>
    <row r="29" customFormat="false" ht="24" hidden="false" customHeight="true" outlineLevel="0" collapsed="false">
      <c r="A29" s="58" t="s">
        <v>89</v>
      </c>
      <c r="B29" s="58"/>
      <c r="C29" s="58"/>
      <c r="D29" s="58"/>
      <c r="E29" s="58"/>
      <c r="F29" s="58"/>
      <c r="G29" s="58"/>
      <c r="H29" s="58"/>
      <c r="I29" s="58"/>
      <c r="J29" s="58"/>
      <c r="K29" s="59"/>
      <c r="L29" s="59"/>
      <c r="M29" s="59"/>
      <c r="N29" s="59"/>
      <c r="O29" s="59"/>
      <c r="P29" s="59"/>
      <c r="Q29" s="59"/>
      <c r="R29" s="59"/>
      <c r="S29" s="59"/>
      <c r="T29" s="59"/>
      <c r="U29" s="59"/>
      <c r="V29" s="59"/>
      <c r="W29" s="59"/>
      <c r="X29" s="59"/>
      <c r="Y29" s="59"/>
      <c r="Z29" s="59"/>
      <c r="AA29" s="59"/>
      <c r="AB29" s="59"/>
      <c r="AC29" s="59"/>
      <c r="AD29" s="59"/>
      <c r="AE29" s="59"/>
      <c r="AF29" s="59"/>
      <c r="AG29" s="59"/>
      <c r="AH29" s="59"/>
      <c r="AI29" s="59"/>
    </row>
    <row r="30" customFormat="false" ht="36" hidden="false" customHeight="true" outlineLevel="0" collapsed="false">
      <c r="A30" s="48" t="s">
        <v>50</v>
      </c>
      <c r="B30" s="49" t="s">
        <v>90</v>
      </c>
      <c r="C30" s="60" t="s">
        <v>22</v>
      </c>
      <c r="D30" s="22" t="s">
        <v>70</v>
      </c>
      <c r="E30" s="51"/>
      <c r="F30" s="20" t="n">
        <f aca="false">IF('Start Here'!$B$6="","",MIN(G30,ROUND('Start Here'!$B$6-MIN(IF(AG30&lt;=60,AG30,60+(AG30-60)*'Start Here'!$P$8),'Start Here'!$P$7),0)))</f>
        <v>46441</v>
      </c>
      <c r="G30" s="20" t="n">
        <f aca="false">IF('Start Here'!$B$6="","",IF(H30&lt;&gt;"",H30,ROUND('Start Here'!$B$6-MIN(IF(AH30&lt;=60,AH30,60+(AH30-60)*'Start Here'!$P$8),'Start Here'!$P$7),0)))</f>
        <v>46480</v>
      </c>
      <c r="H30" s="52"/>
      <c r="I30" s="22" t="str">
        <f aca="true">IF(G30="","",IF(A30="☑","Done",IF(G30&lt;TODAY(),"OVERDUE",IF(F30&lt;=TODAY(),"In progress","Upcoming"))))</f>
        <v>Upcoming</v>
      </c>
      <c r="J30" s="21" t="s">
        <v>91</v>
      </c>
      <c r="K30" s="53"/>
      <c r="L30" s="53"/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53"/>
      <c r="Z30" s="53"/>
      <c r="AA30" s="53"/>
      <c r="AB30" s="53"/>
      <c r="AC30" s="53"/>
      <c r="AD30" s="53"/>
      <c r="AE30" s="53"/>
      <c r="AF30" s="53"/>
      <c r="AG30" s="0" t="n">
        <v>255</v>
      </c>
      <c r="AH30" s="0" t="n">
        <v>210</v>
      </c>
      <c r="AI30" s="54" t="n">
        <f aca="false">IF(OR(A30="☑",G30=""),"",G30+ROW()/100000)</f>
        <v>46480.0003</v>
      </c>
    </row>
    <row r="31" customFormat="false" ht="21.75" hidden="false" customHeight="true" outlineLevel="0" collapsed="false">
      <c r="A31" s="48" t="s">
        <v>50</v>
      </c>
      <c r="B31" s="49" t="s">
        <v>92</v>
      </c>
      <c r="C31" s="60" t="s">
        <v>22</v>
      </c>
      <c r="D31" s="22" t="s">
        <v>70</v>
      </c>
      <c r="E31" s="51"/>
      <c r="F31" s="20" t="n">
        <f aca="false">IF('Start Here'!$B$6="","",MIN(G31,ROUND('Start Here'!$B$6-MIN(IF(AG31&lt;=60,AG31,60+(AG31-60)*'Start Here'!$P$8),'Start Here'!$P$7),0)))</f>
        <v>46441</v>
      </c>
      <c r="G31" s="20" t="n">
        <f aca="false">IF('Start Here'!$B$6="","",IF(H31&lt;&gt;"",H31,ROUND('Start Here'!$B$6-MIN(IF(AH31&lt;=60,AH31,60+(AH31-60)*'Start Here'!$P$8),'Start Here'!$P$7),0)))</f>
        <v>46480</v>
      </c>
      <c r="H31" s="52"/>
      <c r="I31" s="22" t="str">
        <f aca="true">IF(G31="","",IF(A31="☑","Done",IF(G31&lt;TODAY(),"OVERDUE",IF(F31&lt;=TODAY(),"In progress","Upcoming"))))</f>
        <v>Upcoming</v>
      </c>
      <c r="J31" s="21"/>
      <c r="K31" s="53"/>
      <c r="L31" s="53"/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53"/>
      <c r="Z31" s="53"/>
      <c r="AA31" s="53"/>
      <c r="AB31" s="53"/>
      <c r="AC31" s="53"/>
      <c r="AD31" s="53"/>
      <c r="AE31" s="53"/>
      <c r="AF31" s="53"/>
      <c r="AG31" s="0" t="n">
        <v>255</v>
      </c>
      <c r="AH31" s="0" t="n">
        <v>210</v>
      </c>
      <c r="AI31" s="54" t="n">
        <f aca="false">IF(OR(A31="☑",G31=""),"",G31+ROW()/100000)</f>
        <v>46480.00031</v>
      </c>
    </row>
    <row r="32" customFormat="false" ht="21.75" hidden="false" customHeight="true" outlineLevel="0" collapsed="false">
      <c r="A32" s="48" t="s">
        <v>50</v>
      </c>
      <c r="B32" s="49" t="s">
        <v>93</v>
      </c>
      <c r="C32" s="60" t="s">
        <v>22</v>
      </c>
      <c r="D32" s="22" t="s">
        <v>70</v>
      </c>
      <c r="E32" s="51"/>
      <c r="F32" s="20" t="n">
        <f aca="false">IF('Start Here'!$B$6="","",MIN(G32,ROUND('Start Here'!$B$6-MIN(IF(AG32&lt;=60,AG32,60+(AG32-60)*'Start Here'!$P$8),'Start Here'!$P$7),0)))</f>
        <v>46445</v>
      </c>
      <c r="G32" s="20" t="n">
        <f aca="false">IF('Start Here'!$B$6="","",IF(H32&lt;&gt;"",H32,ROUND('Start Here'!$B$6-MIN(IF(AH32&lt;=60,AH32,60+(AH32-60)*'Start Here'!$P$8),'Start Here'!$P$7),0)))</f>
        <v>46488</v>
      </c>
      <c r="H32" s="52"/>
      <c r="I32" s="22" t="str">
        <f aca="true">IF(G32="","",IF(A32="☑","Done",IF(G32&lt;TODAY(),"OVERDUE",IF(F32&lt;=TODAY(),"In progress","Upcoming"))))</f>
        <v>Upcoming</v>
      </c>
      <c r="J32" s="21" t="s">
        <v>94</v>
      </c>
      <c r="K32" s="53"/>
      <c r="L32" s="53"/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53"/>
      <c r="Z32" s="53"/>
      <c r="AA32" s="53"/>
      <c r="AB32" s="53"/>
      <c r="AC32" s="53"/>
      <c r="AD32" s="53"/>
      <c r="AE32" s="53"/>
      <c r="AF32" s="53"/>
      <c r="AG32" s="0" t="n">
        <v>250</v>
      </c>
      <c r="AH32" s="0" t="n">
        <v>200</v>
      </c>
      <c r="AI32" s="54" t="n">
        <f aca="false">IF(OR(A32="☑",G32=""),"",G32+ROW()/100000)</f>
        <v>46488.00032</v>
      </c>
    </row>
    <row r="33" customFormat="false" ht="21.75" hidden="false" customHeight="true" outlineLevel="0" collapsed="false">
      <c r="A33" s="48" t="s">
        <v>50</v>
      </c>
      <c r="B33" s="49" t="s">
        <v>95</v>
      </c>
      <c r="C33" s="60" t="s">
        <v>22</v>
      </c>
      <c r="D33" s="22" t="s">
        <v>70</v>
      </c>
      <c r="E33" s="51"/>
      <c r="F33" s="20" t="n">
        <f aca="false">IF('Start Here'!$B$6="","",MIN(G33,ROUND('Start Here'!$B$6-MIN(IF(AG33&lt;=60,AG33,60+(AG33-60)*'Start Here'!$P$8),'Start Here'!$P$7),0)))</f>
        <v>46445</v>
      </c>
      <c r="G33" s="20" t="n">
        <f aca="false">IF('Start Here'!$B$6="","",IF(H33&lt;&gt;"",H33,ROUND('Start Here'!$B$6-MIN(IF(AH33&lt;=60,AH33,60+(AH33-60)*'Start Here'!$P$8),'Start Here'!$P$7),0)))</f>
        <v>46488</v>
      </c>
      <c r="H33" s="52"/>
      <c r="I33" s="22" t="str">
        <f aca="true">IF(G33="","",IF(A33="☑","Done",IF(G33&lt;TODAY(),"OVERDUE",IF(F33&lt;=TODAY(),"In progress","Upcoming"))))</f>
        <v>Upcoming</v>
      </c>
      <c r="J33" s="21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53"/>
      <c r="Z33" s="53"/>
      <c r="AA33" s="53"/>
      <c r="AB33" s="53"/>
      <c r="AC33" s="53"/>
      <c r="AD33" s="53"/>
      <c r="AE33" s="53"/>
      <c r="AF33" s="53"/>
      <c r="AG33" s="0" t="n">
        <v>250</v>
      </c>
      <c r="AH33" s="0" t="n">
        <v>200</v>
      </c>
      <c r="AI33" s="54" t="n">
        <f aca="false">IF(OR(A33="☑",G33=""),"",G33+ROW()/100000)</f>
        <v>46488.00033</v>
      </c>
    </row>
    <row r="34" customFormat="false" ht="21.75" hidden="false" customHeight="true" outlineLevel="0" collapsed="false">
      <c r="A34" s="48" t="s">
        <v>50</v>
      </c>
      <c r="B34" s="49" t="s">
        <v>96</v>
      </c>
      <c r="C34" s="60" t="s">
        <v>22</v>
      </c>
      <c r="D34" s="22" t="s">
        <v>70</v>
      </c>
      <c r="E34" s="51"/>
      <c r="F34" s="20" t="n">
        <f aca="false">IF('Start Here'!$B$6="","",MIN(G34,ROUND('Start Here'!$B$6-MIN(IF(AG34&lt;=60,AG34,60+(AG34-60)*'Start Here'!$P$8),'Start Here'!$P$7),0)))</f>
        <v>46454</v>
      </c>
      <c r="G34" s="20" t="n">
        <f aca="false">IF('Start Here'!$B$6="","",IF(H34&lt;&gt;"",H34,ROUND('Start Here'!$B$6-MIN(IF(AH34&lt;=60,AH34,60+(AH34-60)*'Start Here'!$P$8),'Start Here'!$P$7),0)))</f>
        <v>46497</v>
      </c>
      <c r="H34" s="52"/>
      <c r="I34" s="22" t="str">
        <f aca="true">IF(G34="","",IF(A34="☑","Done",IF(G34&lt;TODAY(),"OVERDUE",IF(F34&lt;=TODAY(),"In progress","Upcoming"))))</f>
        <v>Upcoming</v>
      </c>
      <c r="J34" s="21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  <c r="AA34" s="53"/>
      <c r="AB34" s="53"/>
      <c r="AC34" s="53"/>
      <c r="AD34" s="53"/>
      <c r="AE34" s="53"/>
      <c r="AF34" s="53"/>
      <c r="AG34" s="0" t="n">
        <v>240</v>
      </c>
      <c r="AH34" s="0" t="n">
        <v>190</v>
      </c>
      <c r="AI34" s="54" t="n">
        <f aca="false">IF(OR(A34="☑",G34=""),"",G34+ROW()/100000)</f>
        <v>46497.00034</v>
      </c>
    </row>
    <row r="35" customFormat="false" ht="36" hidden="false" customHeight="true" outlineLevel="0" collapsed="false">
      <c r="A35" s="48" t="s">
        <v>50</v>
      </c>
      <c r="B35" s="49" t="s">
        <v>97</v>
      </c>
      <c r="C35" s="60" t="s">
        <v>22</v>
      </c>
      <c r="D35" s="22" t="s">
        <v>70</v>
      </c>
      <c r="E35" s="51"/>
      <c r="F35" s="20" t="n">
        <f aca="false">IF('Start Here'!$B$6="","",MIN(G35,ROUND('Start Here'!$B$6-MIN(IF(AG35&lt;=60,AG35,60+(AG35-60)*'Start Here'!$P$8),'Start Here'!$P$7),0)))</f>
        <v>46454</v>
      </c>
      <c r="G35" s="20" t="n">
        <f aca="false">IF('Start Here'!$B$6="","",IF(H35&lt;&gt;"",H35,ROUND('Start Here'!$B$6-MIN(IF(AH35&lt;=60,AH35,60+(AH35-60)*'Start Here'!$P$8),'Start Here'!$P$7),0)))</f>
        <v>46488</v>
      </c>
      <c r="H35" s="52"/>
      <c r="I35" s="22" t="str">
        <f aca="true">IF(G35="","",IF(A35="☑","Done",IF(G35&lt;TODAY(),"OVERDUE",IF(F35&lt;=TODAY(),"In progress","Upcoming"))))</f>
        <v>Upcoming</v>
      </c>
      <c r="J35" s="21" t="s">
        <v>98</v>
      </c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53"/>
      <c r="Z35" s="53"/>
      <c r="AA35" s="53"/>
      <c r="AB35" s="53"/>
      <c r="AC35" s="53"/>
      <c r="AD35" s="53"/>
      <c r="AE35" s="53"/>
      <c r="AF35" s="53"/>
      <c r="AG35" s="0" t="n">
        <v>240</v>
      </c>
      <c r="AH35" s="0" t="n">
        <v>200</v>
      </c>
      <c r="AI35" s="54" t="n">
        <f aca="false">IF(OR(A35="☑",G35=""),"",G35+ROW()/100000)</f>
        <v>46488.00035</v>
      </c>
    </row>
    <row r="36" customFormat="false" ht="21.75" hidden="false" customHeight="true" outlineLevel="0" collapsed="false">
      <c r="A36" s="48" t="s">
        <v>50</v>
      </c>
      <c r="B36" s="49" t="s">
        <v>99</v>
      </c>
      <c r="C36" s="60" t="s">
        <v>22</v>
      </c>
      <c r="D36" s="22" t="s">
        <v>74</v>
      </c>
      <c r="E36" s="51"/>
      <c r="F36" s="20" t="n">
        <f aca="false">IF('Start Here'!$B$6="","",MIN(G36,ROUND('Start Here'!$B$6-MIN(IF(AG36&lt;=60,AG36,60+(AG36-60)*'Start Here'!$P$8),'Start Here'!$P$7),0)))</f>
        <v>46463</v>
      </c>
      <c r="G36" s="20" t="n">
        <f aca="false">IF('Start Here'!$B$6="","",IF(H36&lt;&gt;"",H36,ROUND('Start Here'!$B$6-MIN(IF(AH36&lt;=60,AH36,60+(AH36-60)*'Start Here'!$P$8),'Start Here'!$P$7),0)))</f>
        <v>46506</v>
      </c>
      <c r="H36" s="52"/>
      <c r="I36" s="22" t="str">
        <f aca="true">IF(G36="","",IF(A36="☑","Done",IF(G36&lt;TODAY(),"OVERDUE",IF(F36&lt;=TODAY(),"In progress","Upcoming"))))</f>
        <v>Upcoming</v>
      </c>
      <c r="J36" s="21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53"/>
      <c r="Z36" s="53"/>
      <c r="AA36" s="53"/>
      <c r="AB36" s="53"/>
      <c r="AC36" s="53"/>
      <c r="AD36" s="53"/>
      <c r="AE36" s="53"/>
      <c r="AF36" s="53"/>
      <c r="AG36" s="0" t="n">
        <v>230</v>
      </c>
      <c r="AH36" s="0" t="n">
        <v>180</v>
      </c>
      <c r="AI36" s="54" t="n">
        <f aca="false">IF(OR(A36="☑",G36=""),"",G36+ROW()/100000)</f>
        <v>46506.00036</v>
      </c>
    </row>
    <row r="37" customFormat="false" ht="36" hidden="false" customHeight="true" outlineLevel="0" collapsed="false">
      <c r="A37" s="48" t="s">
        <v>50</v>
      </c>
      <c r="B37" s="49" t="s">
        <v>100</v>
      </c>
      <c r="C37" s="60" t="s">
        <v>22</v>
      </c>
      <c r="D37" s="22" t="s">
        <v>74</v>
      </c>
      <c r="E37" s="51"/>
      <c r="F37" s="20" t="n">
        <f aca="false">IF('Start Here'!$B$6="","",MIN(G37,ROUND('Start Here'!$B$6-MIN(IF(AG37&lt;=60,AG37,60+(AG37-60)*'Start Here'!$P$8),'Start Here'!$P$7),0)))</f>
        <v>46463</v>
      </c>
      <c r="G37" s="20" t="n">
        <f aca="false">IF('Start Here'!$B$6="","",IF(H37&lt;&gt;"",H37,ROUND('Start Here'!$B$6-MIN(IF(AH37&lt;=60,AH37,60+(AH37-60)*'Start Here'!$P$8),'Start Here'!$P$7),0)))</f>
        <v>46497</v>
      </c>
      <c r="H37" s="52"/>
      <c r="I37" s="22" t="str">
        <f aca="true">IF(G37="","",IF(A37="☑","Done",IF(G37&lt;TODAY(),"OVERDUE",IF(F37&lt;=TODAY(),"In progress","Upcoming"))))</f>
        <v>Upcoming</v>
      </c>
      <c r="J37" s="21" t="s">
        <v>101</v>
      </c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53"/>
      <c r="Z37" s="53"/>
      <c r="AA37" s="53"/>
      <c r="AB37" s="53"/>
      <c r="AC37" s="53"/>
      <c r="AD37" s="53"/>
      <c r="AE37" s="53"/>
      <c r="AF37" s="53"/>
      <c r="AG37" s="0" t="n">
        <v>230</v>
      </c>
      <c r="AH37" s="0" t="n">
        <v>190</v>
      </c>
      <c r="AI37" s="54" t="n">
        <f aca="false">IF(OR(A37="☑",G37=""),"",G37+ROW()/100000)</f>
        <v>46497.00037</v>
      </c>
    </row>
    <row r="38" customFormat="false" ht="24" hidden="false" customHeight="true" outlineLevel="0" collapsed="false">
      <c r="A38" s="61" t="s">
        <v>102</v>
      </c>
      <c r="B38" s="61"/>
      <c r="C38" s="61"/>
      <c r="D38" s="61"/>
      <c r="E38" s="61"/>
      <c r="F38" s="61"/>
      <c r="G38" s="61"/>
      <c r="H38" s="61"/>
      <c r="I38" s="61"/>
      <c r="J38" s="61"/>
      <c r="K38" s="62"/>
      <c r="L38" s="62"/>
      <c r="M38" s="62"/>
      <c r="N38" s="62"/>
      <c r="O38" s="62"/>
      <c r="P38" s="62"/>
      <c r="Q38" s="62"/>
      <c r="R38" s="62"/>
      <c r="S38" s="62"/>
      <c r="T38" s="62"/>
      <c r="U38" s="62"/>
      <c r="V38" s="62"/>
      <c r="W38" s="62"/>
      <c r="X38" s="62"/>
      <c r="Y38" s="62"/>
      <c r="Z38" s="62"/>
      <c r="AA38" s="62"/>
      <c r="AB38" s="62"/>
      <c r="AC38" s="62"/>
      <c r="AD38" s="62"/>
      <c r="AE38" s="62"/>
      <c r="AF38" s="62"/>
      <c r="AG38" s="62"/>
      <c r="AH38" s="62"/>
      <c r="AI38" s="62"/>
    </row>
    <row r="39" customFormat="false" ht="36" hidden="false" customHeight="true" outlineLevel="0" collapsed="false">
      <c r="A39" s="48" t="s">
        <v>50</v>
      </c>
      <c r="B39" s="49" t="s">
        <v>103</v>
      </c>
      <c r="C39" s="63" t="s">
        <v>23</v>
      </c>
      <c r="D39" s="22" t="s">
        <v>52</v>
      </c>
      <c r="E39" s="51"/>
      <c r="F39" s="20" t="n">
        <f aca="false">IF('Start Here'!$B$6="","",MIN(G39,ROUND('Start Here'!$B$6-MIN(IF(AG39&lt;=60,AG39,60+(AG39-60)*'Start Here'!$P$8),'Start Here'!$P$7),0)))</f>
        <v>46488</v>
      </c>
      <c r="G39" s="20" t="n">
        <f aca="false">IF('Start Here'!$B$6="","",IF(H39&lt;&gt;"",H39,ROUND('Start Here'!$B$6-MIN(IF(AH39&lt;=60,AH39,60+(AH39-60)*'Start Here'!$P$8),'Start Here'!$P$7),0)))</f>
        <v>46506</v>
      </c>
      <c r="H39" s="52"/>
      <c r="I39" s="22" t="str">
        <f aca="true">IF(G39="","",IF(A39="☑","Done",IF(G39&lt;TODAY(),"OVERDUE",IF(F39&lt;=TODAY(),"In progress","Upcoming"))))</f>
        <v>Upcoming</v>
      </c>
      <c r="J39" s="21" t="s">
        <v>104</v>
      </c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53"/>
      <c r="Z39" s="53"/>
      <c r="AA39" s="53"/>
      <c r="AB39" s="53"/>
      <c r="AC39" s="53"/>
      <c r="AD39" s="53"/>
      <c r="AE39" s="53"/>
      <c r="AF39" s="53"/>
      <c r="AG39" s="0" t="n">
        <v>200</v>
      </c>
      <c r="AH39" s="0" t="n">
        <v>180</v>
      </c>
      <c r="AI39" s="54" t="n">
        <f aca="false">IF(OR(A39="☑",G39=""),"",G39+ROW()/100000)</f>
        <v>46506.00039</v>
      </c>
    </row>
    <row r="40" customFormat="false" ht="21.75" hidden="false" customHeight="true" outlineLevel="0" collapsed="false">
      <c r="A40" s="48" t="s">
        <v>50</v>
      </c>
      <c r="B40" s="49" t="s">
        <v>105</v>
      </c>
      <c r="C40" s="63" t="s">
        <v>23</v>
      </c>
      <c r="D40" s="22" t="s">
        <v>52</v>
      </c>
      <c r="E40" s="51"/>
      <c r="F40" s="20" t="n">
        <f aca="false">IF('Start Here'!$B$6="","",MIN(G40,ROUND('Start Here'!$B$6-MIN(IF(AG40&lt;=60,AG40,60+(AG40-60)*'Start Here'!$P$8),'Start Here'!$P$7),0)))</f>
        <v>46480</v>
      </c>
      <c r="G40" s="20" t="n">
        <f aca="false">IF('Start Here'!$B$6="","",IF(H40&lt;&gt;"",H40,ROUND('Start Here'!$B$6-MIN(IF(AH40&lt;=60,AH40,60+(AH40-60)*'Start Here'!$P$8),'Start Here'!$P$7),0)))</f>
        <v>46506</v>
      </c>
      <c r="H40" s="52"/>
      <c r="I40" s="22" t="str">
        <f aca="true">IF(G40="","",IF(A40="☑","Done",IF(G40&lt;TODAY(),"OVERDUE",IF(F40&lt;=TODAY(),"In progress","Upcoming"))))</f>
        <v>Upcoming</v>
      </c>
      <c r="J40" s="21" t="s">
        <v>106</v>
      </c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53"/>
      <c r="Z40" s="53"/>
      <c r="AA40" s="53"/>
      <c r="AB40" s="53"/>
      <c r="AC40" s="53"/>
      <c r="AD40" s="53"/>
      <c r="AE40" s="53"/>
      <c r="AF40" s="53"/>
      <c r="AG40" s="0" t="n">
        <v>210</v>
      </c>
      <c r="AH40" s="0" t="n">
        <v>180</v>
      </c>
      <c r="AI40" s="54" t="n">
        <f aca="false">IF(OR(A40="☑",G40=""),"",G40+ROW()/100000)</f>
        <v>46506.0004</v>
      </c>
    </row>
    <row r="41" customFormat="false" ht="21.75" hidden="false" customHeight="true" outlineLevel="0" collapsed="false">
      <c r="A41" s="48" t="s">
        <v>50</v>
      </c>
      <c r="B41" s="49" t="s">
        <v>107</v>
      </c>
      <c r="C41" s="63" t="s">
        <v>23</v>
      </c>
      <c r="D41" s="22" t="s">
        <v>52</v>
      </c>
      <c r="E41" s="51"/>
      <c r="F41" s="20" t="n">
        <f aca="false">IF('Start Here'!$B$6="","",MIN(G41,ROUND('Start Here'!$B$6-MIN(IF(AG41&lt;=60,AG41,60+(AG41-60)*'Start Here'!$P$8),'Start Here'!$P$7),0)))</f>
        <v>46497</v>
      </c>
      <c r="G41" s="20" t="n">
        <f aca="false">IF('Start Here'!$B$6="","",IF(H41&lt;&gt;"",H41,ROUND('Start Here'!$B$6-MIN(IF(AH41&lt;=60,AH41,60+(AH41-60)*'Start Here'!$P$8),'Start Here'!$P$7),0)))</f>
        <v>46523</v>
      </c>
      <c r="H41" s="52"/>
      <c r="I41" s="22" t="str">
        <f aca="true">IF(G41="","",IF(A41="☑","Done",IF(G41&lt;TODAY(),"OVERDUE",IF(F41&lt;=TODAY(),"In progress","Upcoming"))))</f>
        <v>Upcoming</v>
      </c>
      <c r="J41" s="21" t="s">
        <v>108</v>
      </c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53"/>
      <c r="Z41" s="53"/>
      <c r="AA41" s="53"/>
      <c r="AB41" s="53"/>
      <c r="AC41" s="53"/>
      <c r="AD41" s="53"/>
      <c r="AE41" s="53"/>
      <c r="AF41" s="53"/>
      <c r="AG41" s="0" t="n">
        <v>190</v>
      </c>
      <c r="AH41" s="0" t="n">
        <v>160</v>
      </c>
      <c r="AI41" s="54" t="n">
        <f aca="false">IF(OR(A41="☑",G41=""),"",G41+ROW()/100000)</f>
        <v>46523.00041</v>
      </c>
    </row>
    <row r="42" customFormat="false" ht="21.75" hidden="false" customHeight="true" outlineLevel="0" collapsed="false">
      <c r="A42" s="48" t="s">
        <v>50</v>
      </c>
      <c r="B42" s="49" t="s">
        <v>109</v>
      </c>
      <c r="C42" s="63" t="s">
        <v>23</v>
      </c>
      <c r="D42" s="22" t="s">
        <v>70</v>
      </c>
      <c r="E42" s="51"/>
      <c r="F42" s="20" t="n">
        <f aca="false">IF('Start Here'!$B$6="","",MIN(G42,ROUND('Start Here'!$B$6-MIN(IF(AG42&lt;=60,AG42,60+(AG42-60)*'Start Here'!$P$8),'Start Here'!$P$7),0)))</f>
        <v>46506</v>
      </c>
      <c r="G42" s="20" t="n">
        <f aca="false">IF('Start Here'!$B$6="","",IF(H42&lt;&gt;"",H42,ROUND('Start Here'!$B$6-MIN(IF(AH42&lt;=60,AH42,60+(AH42-60)*'Start Here'!$P$8),'Start Here'!$P$7),0)))</f>
        <v>46532</v>
      </c>
      <c r="H42" s="52"/>
      <c r="I42" s="22" t="str">
        <f aca="true">IF(G42="","",IF(A42="☑","Done",IF(G42&lt;TODAY(),"OVERDUE",IF(F42&lt;=TODAY(),"In progress","Upcoming"))))</f>
        <v>Upcoming</v>
      </c>
      <c r="J42" s="21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  <c r="Y42" s="53"/>
      <c r="Z42" s="53"/>
      <c r="AA42" s="53"/>
      <c r="AB42" s="53"/>
      <c r="AC42" s="53"/>
      <c r="AD42" s="53"/>
      <c r="AE42" s="53"/>
      <c r="AF42" s="53"/>
      <c r="AG42" s="0" t="n">
        <v>180</v>
      </c>
      <c r="AH42" s="0" t="n">
        <v>150</v>
      </c>
      <c r="AI42" s="54" t="n">
        <f aca="false">IF(OR(A42="☑",G42=""),"",G42+ROW()/100000)</f>
        <v>46532.00042</v>
      </c>
    </row>
    <row r="43" customFormat="false" ht="21.75" hidden="false" customHeight="true" outlineLevel="0" collapsed="false">
      <c r="A43" s="48" t="s">
        <v>50</v>
      </c>
      <c r="B43" s="49" t="s">
        <v>110</v>
      </c>
      <c r="C43" s="63" t="s">
        <v>23</v>
      </c>
      <c r="D43" s="22" t="s">
        <v>70</v>
      </c>
      <c r="E43" s="51"/>
      <c r="F43" s="20" t="n">
        <f aca="false">IF('Start Here'!$B$6="","",MIN(G43,ROUND('Start Here'!$B$6-MIN(IF(AG43&lt;=60,AG43,60+(AG43-60)*'Start Here'!$P$8),'Start Here'!$P$7),0)))</f>
        <v>46514</v>
      </c>
      <c r="G43" s="20" t="n">
        <f aca="false">IF('Start Here'!$B$6="","",IF(H43&lt;&gt;"",H43,ROUND('Start Here'!$B$6-MIN(IF(AH43&lt;=60,AH43,60+(AH43-60)*'Start Here'!$P$8),'Start Here'!$P$7),0)))</f>
        <v>46549</v>
      </c>
      <c r="H43" s="52"/>
      <c r="I43" s="22" t="str">
        <f aca="true">IF(G43="","",IF(A43="☑","Done",IF(G43&lt;TODAY(),"OVERDUE",IF(F43&lt;=TODAY(),"In progress","Upcoming"))))</f>
        <v>Upcoming</v>
      </c>
      <c r="J43" s="21" t="s">
        <v>111</v>
      </c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  <c r="X43" s="53"/>
      <c r="Y43" s="53"/>
      <c r="Z43" s="53"/>
      <c r="AA43" s="53"/>
      <c r="AB43" s="53"/>
      <c r="AC43" s="53"/>
      <c r="AD43" s="53"/>
      <c r="AE43" s="53"/>
      <c r="AF43" s="53"/>
      <c r="AG43" s="0" t="n">
        <v>170</v>
      </c>
      <c r="AH43" s="0" t="n">
        <v>130</v>
      </c>
      <c r="AI43" s="54" t="n">
        <f aca="false">IF(OR(A43="☑",G43=""),"",G43+ROW()/100000)</f>
        <v>46549.00043</v>
      </c>
    </row>
    <row r="44" customFormat="false" ht="21.75" hidden="false" customHeight="true" outlineLevel="0" collapsed="false">
      <c r="A44" s="48" t="s">
        <v>50</v>
      </c>
      <c r="B44" s="49" t="s">
        <v>112</v>
      </c>
      <c r="C44" s="63" t="s">
        <v>23</v>
      </c>
      <c r="D44" s="22" t="s">
        <v>70</v>
      </c>
      <c r="E44" s="51"/>
      <c r="F44" s="20" t="n">
        <f aca="false">IF('Start Here'!$B$6="","",MIN(G44,ROUND('Start Here'!$B$6-MIN(IF(AG44&lt;=60,AG44,60+(AG44-60)*'Start Here'!$P$8),'Start Here'!$P$7),0)))</f>
        <v>46523</v>
      </c>
      <c r="G44" s="20" t="n">
        <f aca="false">IF('Start Here'!$B$6="","",IF(H44&lt;&gt;"",H44,ROUND('Start Here'!$B$6-MIN(IF(AH44&lt;=60,AH44,60+(AH44-60)*'Start Here'!$P$8),'Start Here'!$P$7),0)))</f>
        <v>46557</v>
      </c>
      <c r="H44" s="52"/>
      <c r="I44" s="22" t="str">
        <f aca="true">IF(G44="","",IF(A44="☑","Done",IF(G44&lt;TODAY(),"OVERDUE",IF(F44&lt;=TODAY(),"In progress","Upcoming"))))</f>
        <v>Upcoming</v>
      </c>
      <c r="J44" s="21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53"/>
      <c r="Z44" s="53"/>
      <c r="AA44" s="53"/>
      <c r="AB44" s="53"/>
      <c r="AC44" s="53"/>
      <c r="AD44" s="53"/>
      <c r="AE44" s="53"/>
      <c r="AF44" s="53"/>
      <c r="AG44" s="0" t="n">
        <v>160</v>
      </c>
      <c r="AH44" s="0" t="n">
        <v>120</v>
      </c>
      <c r="AI44" s="54" t="n">
        <f aca="false">IF(OR(A44="☑",G44=""),"",G44+ROW()/100000)</f>
        <v>46557.00044</v>
      </c>
    </row>
    <row r="45" customFormat="false" ht="21.75" hidden="false" customHeight="true" outlineLevel="0" collapsed="false">
      <c r="A45" s="48" t="s">
        <v>50</v>
      </c>
      <c r="B45" s="49" t="s">
        <v>113</v>
      </c>
      <c r="C45" s="63" t="s">
        <v>23</v>
      </c>
      <c r="D45" s="22" t="s">
        <v>74</v>
      </c>
      <c r="E45" s="51"/>
      <c r="F45" s="20" t="n">
        <f aca="false">IF('Start Here'!$B$6="","",MIN(G45,ROUND('Start Here'!$B$6-MIN(IF(AG45&lt;=60,AG45,60+(AG45-60)*'Start Here'!$P$8),'Start Here'!$P$7),0)))</f>
        <v>46523</v>
      </c>
      <c r="G45" s="20" t="n">
        <f aca="false">IF('Start Here'!$B$6="","",IF(H45&lt;&gt;"",H45,ROUND('Start Here'!$B$6-MIN(IF(AH45&lt;=60,AH45,60+(AH45-60)*'Start Here'!$P$8),'Start Here'!$P$7),0)))</f>
        <v>46557</v>
      </c>
      <c r="H45" s="52"/>
      <c r="I45" s="22" t="str">
        <f aca="true">IF(G45="","",IF(A45="☑","Done",IF(G45&lt;TODAY(),"OVERDUE",IF(F45&lt;=TODAY(),"In progress","Upcoming"))))</f>
        <v>Upcoming</v>
      </c>
      <c r="J45" s="21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53"/>
      <c r="Z45" s="53"/>
      <c r="AA45" s="53"/>
      <c r="AB45" s="53"/>
      <c r="AC45" s="53"/>
      <c r="AD45" s="53"/>
      <c r="AE45" s="53"/>
      <c r="AF45" s="53"/>
      <c r="AG45" s="0" t="n">
        <v>160</v>
      </c>
      <c r="AH45" s="0" t="n">
        <v>120</v>
      </c>
      <c r="AI45" s="54" t="n">
        <f aca="false">IF(OR(A45="☑",G45=""),"",G45+ROW()/100000)</f>
        <v>46557.00045</v>
      </c>
    </row>
    <row r="46" customFormat="false" ht="24" hidden="false" customHeight="true" outlineLevel="0" collapsed="false">
      <c r="A46" s="64" t="s">
        <v>114</v>
      </c>
      <c r="B46" s="64"/>
      <c r="C46" s="64"/>
      <c r="D46" s="64"/>
      <c r="E46" s="64"/>
      <c r="F46" s="64"/>
      <c r="G46" s="64"/>
      <c r="H46" s="64"/>
      <c r="I46" s="64"/>
      <c r="J46" s="64"/>
      <c r="K46" s="65"/>
      <c r="L46" s="65"/>
      <c r="M46" s="65"/>
      <c r="N46" s="65"/>
      <c r="O46" s="65"/>
      <c r="P46" s="65"/>
      <c r="Q46" s="65"/>
      <c r="R46" s="65"/>
      <c r="S46" s="65"/>
      <c r="T46" s="65"/>
      <c r="U46" s="65"/>
      <c r="V46" s="65"/>
      <c r="W46" s="65"/>
      <c r="X46" s="65"/>
      <c r="Y46" s="65"/>
      <c r="Z46" s="65"/>
      <c r="AA46" s="65"/>
      <c r="AB46" s="65"/>
      <c r="AC46" s="65"/>
      <c r="AD46" s="65"/>
      <c r="AE46" s="65"/>
      <c r="AF46" s="65"/>
      <c r="AG46" s="65"/>
      <c r="AH46" s="65"/>
      <c r="AI46" s="65"/>
    </row>
    <row r="47" customFormat="false" ht="21.75" hidden="false" customHeight="true" outlineLevel="0" collapsed="false">
      <c r="A47" s="48" t="s">
        <v>50</v>
      </c>
      <c r="B47" s="49" t="s">
        <v>115</v>
      </c>
      <c r="C47" s="66" t="s">
        <v>24</v>
      </c>
      <c r="D47" s="22" t="s">
        <v>52</v>
      </c>
      <c r="E47" s="51"/>
      <c r="F47" s="20" t="n">
        <f aca="false">IF('Start Here'!$B$6="","",MIN(G47,ROUND('Start Here'!$B$6-MIN(IF(AG47&lt;=60,AG47,60+(AG47-60)*'Start Here'!$P$8),'Start Here'!$P$7),0)))</f>
        <v>46544</v>
      </c>
      <c r="G47" s="20" t="n">
        <f aca="false">IF('Start Here'!$B$6="","",IF(H47&lt;&gt;"",H47,ROUND('Start Here'!$B$6-MIN(IF(AH47&lt;=60,AH47,60+(AH47-60)*'Start Here'!$P$8),'Start Here'!$P$7),0)))</f>
        <v>46570</v>
      </c>
      <c r="H47" s="52"/>
      <c r="I47" s="22" t="str">
        <f aca="true">IF(G47="","",IF(A47="☑","Done",IF(G47&lt;TODAY(),"OVERDUE",IF(F47&lt;=TODAY(),"In progress","Upcoming"))))</f>
        <v>Upcoming</v>
      </c>
      <c r="J47" s="21" t="s">
        <v>116</v>
      </c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53"/>
      <c r="Z47" s="53"/>
      <c r="AA47" s="53"/>
      <c r="AB47" s="53"/>
      <c r="AC47" s="53"/>
      <c r="AD47" s="53"/>
      <c r="AE47" s="53"/>
      <c r="AF47" s="53"/>
      <c r="AG47" s="0" t="n">
        <v>135</v>
      </c>
      <c r="AH47" s="0" t="n">
        <v>105</v>
      </c>
      <c r="AI47" s="54" t="n">
        <f aca="false">IF(OR(A47="☑",G47=""),"",G47+ROW()/100000)</f>
        <v>46570.00047</v>
      </c>
    </row>
    <row r="48" customFormat="false" ht="21.75" hidden="false" customHeight="true" outlineLevel="0" collapsed="false">
      <c r="A48" s="48" t="s">
        <v>50</v>
      </c>
      <c r="B48" s="49" t="s">
        <v>117</v>
      </c>
      <c r="C48" s="66" t="s">
        <v>24</v>
      </c>
      <c r="D48" s="22" t="s">
        <v>52</v>
      </c>
      <c r="E48" s="51"/>
      <c r="F48" s="20" t="n">
        <f aca="false">IF('Start Here'!$B$6="","",MIN(G48,ROUND('Start Here'!$B$6-MIN(IF(AG48&lt;=60,AG48,60+(AG48-60)*'Start Here'!$P$8),'Start Here'!$P$7),0)))</f>
        <v>46549</v>
      </c>
      <c r="G48" s="20" t="n">
        <f aca="false">IF('Start Here'!$B$6="","",IF(H48&lt;&gt;"",H48,ROUND('Start Here'!$B$6-MIN(IF(AH48&lt;=60,AH48,60+(AH48-60)*'Start Here'!$P$8),'Start Here'!$P$7),0)))</f>
        <v>46575</v>
      </c>
      <c r="H48" s="52"/>
      <c r="I48" s="22" t="str">
        <f aca="true">IF(G48="","",IF(A48="☑","Done",IF(G48&lt;TODAY(),"OVERDUE",IF(F48&lt;=TODAY(),"In progress","Upcoming"))))</f>
        <v>Upcoming</v>
      </c>
      <c r="J48" s="21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53"/>
      <c r="Z48" s="53"/>
      <c r="AA48" s="53"/>
      <c r="AB48" s="53"/>
      <c r="AC48" s="53"/>
      <c r="AD48" s="53"/>
      <c r="AE48" s="53"/>
      <c r="AF48" s="53"/>
      <c r="AG48" s="0" t="n">
        <v>130</v>
      </c>
      <c r="AH48" s="0" t="n">
        <v>100</v>
      </c>
      <c r="AI48" s="54" t="n">
        <f aca="false">IF(OR(A48="☑",G48=""),"",G48+ROW()/100000)</f>
        <v>46575.00048</v>
      </c>
    </row>
    <row r="49" customFormat="false" ht="21.75" hidden="false" customHeight="true" outlineLevel="0" collapsed="false">
      <c r="A49" s="48" t="s">
        <v>50</v>
      </c>
      <c r="B49" s="49" t="s">
        <v>118</v>
      </c>
      <c r="C49" s="66" t="s">
        <v>24</v>
      </c>
      <c r="D49" s="22" t="s">
        <v>70</v>
      </c>
      <c r="E49" s="51"/>
      <c r="F49" s="20" t="n">
        <f aca="false">IF('Start Here'!$B$6="","",MIN(G49,ROUND('Start Here'!$B$6-MIN(IF(AG49&lt;=60,AG49,60+(AG49-60)*'Start Here'!$P$8),'Start Here'!$P$7),0)))</f>
        <v>46549</v>
      </c>
      <c r="G49" s="20" t="n">
        <f aca="false">IF('Start Here'!$B$6="","",IF(H49&lt;&gt;"",H49,ROUND('Start Here'!$B$6-MIN(IF(AH49&lt;=60,AH49,60+(AH49-60)*'Start Here'!$P$8),'Start Here'!$P$7),0)))</f>
        <v>46583</v>
      </c>
      <c r="H49" s="52"/>
      <c r="I49" s="22" t="str">
        <f aca="true">IF(G49="","",IF(A49="☑","Done",IF(G49&lt;TODAY(),"OVERDUE",IF(F49&lt;=TODAY(),"In progress","Upcoming"))))</f>
        <v>Upcoming</v>
      </c>
      <c r="J49" s="21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53"/>
      <c r="Z49" s="53"/>
      <c r="AA49" s="53"/>
      <c r="AB49" s="53"/>
      <c r="AC49" s="53"/>
      <c r="AD49" s="53"/>
      <c r="AE49" s="53"/>
      <c r="AF49" s="53"/>
      <c r="AG49" s="0" t="n">
        <v>130</v>
      </c>
      <c r="AH49" s="0" t="n">
        <v>90</v>
      </c>
      <c r="AI49" s="54" t="n">
        <f aca="false">IF(OR(A49="☑",G49=""),"",G49+ROW()/100000)</f>
        <v>46583.00049</v>
      </c>
    </row>
    <row r="50" customFormat="false" ht="21.75" hidden="false" customHeight="true" outlineLevel="0" collapsed="false">
      <c r="A50" s="48" t="s">
        <v>50</v>
      </c>
      <c r="B50" s="49" t="s">
        <v>119</v>
      </c>
      <c r="C50" s="66" t="s">
        <v>24</v>
      </c>
      <c r="D50" s="22" t="s">
        <v>70</v>
      </c>
      <c r="E50" s="51"/>
      <c r="F50" s="20" t="n">
        <f aca="false">IF('Start Here'!$B$6="","",MIN(G50,ROUND('Start Here'!$B$6-MIN(IF(AG50&lt;=60,AG50,60+(AG50-60)*'Start Here'!$P$8),'Start Here'!$P$7),0)))</f>
        <v>46557</v>
      </c>
      <c r="G50" s="20" t="n">
        <f aca="false">IF('Start Here'!$B$6="","",IF(H50&lt;&gt;"",H50,ROUND('Start Here'!$B$6-MIN(IF(AH50&lt;=60,AH50,60+(AH50-60)*'Start Here'!$P$8),'Start Here'!$P$7),0)))</f>
        <v>46583</v>
      </c>
      <c r="H50" s="52"/>
      <c r="I50" s="22" t="str">
        <f aca="true">IF(G50="","",IF(A50="☑","Done",IF(G50&lt;TODAY(),"OVERDUE",IF(F50&lt;=TODAY(),"In progress","Upcoming"))))</f>
        <v>Upcoming</v>
      </c>
      <c r="J50" s="21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  <c r="AA50" s="53"/>
      <c r="AB50" s="53"/>
      <c r="AC50" s="53"/>
      <c r="AD50" s="53"/>
      <c r="AE50" s="53"/>
      <c r="AF50" s="53"/>
      <c r="AG50" s="0" t="n">
        <v>120</v>
      </c>
      <c r="AH50" s="0" t="n">
        <v>90</v>
      </c>
      <c r="AI50" s="54" t="n">
        <f aca="false">IF(OR(A50="☑",G50=""),"",G50+ROW()/100000)</f>
        <v>46583.0005</v>
      </c>
    </row>
    <row r="51" customFormat="false" ht="21.75" hidden="false" customHeight="true" outlineLevel="0" collapsed="false">
      <c r="A51" s="48" t="s">
        <v>50</v>
      </c>
      <c r="B51" s="49" t="s">
        <v>120</v>
      </c>
      <c r="C51" s="66" t="s">
        <v>24</v>
      </c>
      <c r="D51" s="22" t="s">
        <v>74</v>
      </c>
      <c r="E51" s="51"/>
      <c r="F51" s="20" t="n">
        <f aca="false">IF('Start Here'!$B$6="","",MIN(G51,ROUND('Start Here'!$B$6-MIN(IF(AG51&lt;=60,AG51,60+(AG51-60)*'Start Here'!$P$8),'Start Here'!$P$7),0)))</f>
        <v>46557</v>
      </c>
      <c r="G51" s="20" t="n">
        <f aca="false">IF('Start Here'!$B$6="","",IF(H51&lt;&gt;"",H51,ROUND('Start Here'!$B$6-MIN(IF(AH51&lt;=60,AH51,60+(AH51-60)*'Start Here'!$P$8),'Start Here'!$P$7),0)))</f>
        <v>46583</v>
      </c>
      <c r="H51" s="52"/>
      <c r="I51" s="22" t="str">
        <f aca="true">IF(G51="","",IF(A51="☑","Done",IF(G51&lt;TODAY(),"OVERDUE",IF(F51&lt;=TODAY(),"In progress","Upcoming"))))</f>
        <v>Upcoming</v>
      </c>
      <c r="J51" s="21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  <c r="Y51" s="53"/>
      <c r="Z51" s="53"/>
      <c r="AA51" s="53"/>
      <c r="AB51" s="53"/>
      <c r="AC51" s="53"/>
      <c r="AD51" s="53"/>
      <c r="AE51" s="53"/>
      <c r="AF51" s="53"/>
      <c r="AG51" s="0" t="n">
        <v>120</v>
      </c>
      <c r="AH51" s="0" t="n">
        <v>90</v>
      </c>
      <c r="AI51" s="54" t="n">
        <f aca="false">IF(OR(A51="☑",G51=""),"",G51+ROW()/100000)</f>
        <v>46583.00051</v>
      </c>
    </row>
    <row r="52" customFormat="false" ht="21.75" hidden="false" customHeight="true" outlineLevel="0" collapsed="false">
      <c r="A52" s="48" t="s">
        <v>50</v>
      </c>
      <c r="B52" s="49" t="s">
        <v>121</v>
      </c>
      <c r="C52" s="66" t="s">
        <v>24</v>
      </c>
      <c r="D52" s="22" t="s">
        <v>70</v>
      </c>
      <c r="E52" s="51"/>
      <c r="F52" s="20" t="n">
        <f aca="false">IF('Start Here'!$B$6="","",MIN(G52,ROUND('Start Here'!$B$6-MIN(IF(AG52&lt;=60,AG52,60+(AG52-60)*'Start Here'!$P$8),'Start Here'!$P$7),0)))</f>
        <v>46557</v>
      </c>
      <c r="G52" s="20" t="n">
        <f aca="false">IF('Start Here'!$B$6="","",IF(H52&lt;&gt;"",H52,ROUND('Start Here'!$B$6-MIN(IF(AH52&lt;=60,AH52,60+(AH52-60)*'Start Here'!$P$8),'Start Here'!$P$7),0)))</f>
        <v>46583</v>
      </c>
      <c r="H52" s="52"/>
      <c r="I52" s="22" t="str">
        <f aca="true">IF(G52="","",IF(A52="☑","Done",IF(G52&lt;TODAY(),"OVERDUE",IF(F52&lt;=TODAY(),"In progress","Upcoming"))))</f>
        <v>Upcoming</v>
      </c>
      <c r="J52" s="21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  <c r="AA52" s="53"/>
      <c r="AB52" s="53"/>
      <c r="AC52" s="53"/>
      <c r="AD52" s="53"/>
      <c r="AE52" s="53"/>
      <c r="AF52" s="53"/>
      <c r="AG52" s="0" t="n">
        <v>120</v>
      </c>
      <c r="AH52" s="0" t="n">
        <v>90</v>
      </c>
      <c r="AI52" s="54" t="n">
        <f aca="false">IF(OR(A52="☑",G52=""),"",G52+ROW()/100000)</f>
        <v>46583.00052</v>
      </c>
    </row>
    <row r="53" customFormat="false" ht="36" hidden="false" customHeight="true" outlineLevel="0" collapsed="false">
      <c r="A53" s="48" t="s">
        <v>50</v>
      </c>
      <c r="B53" s="49" t="s">
        <v>122</v>
      </c>
      <c r="C53" s="66" t="s">
        <v>24</v>
      </c>
      <c r="D53" s="22" t="s">
        <v>74</v>
      </c>
      <c r="E53" s="51"/>
      <c r="F53" s="20" t="n">
        <f aca="false">IF('Start Here'!$B$6="","",MIN(G53,ROUND('Start Here'!$B$6-MIN(IF(AG53&lt;=60,AG53,60+(AG53-60)*'Start Here'!$P$8),'Start Here'!$P$7),0)))</f>
        <v>46557</v>
      </c>
      <c r="G53" s="20" t="n">
        <f aca="false">IF('Start Here'!$B$6="","",IF(H53&lt;&gt;"",H53,ROUND('Start Here'!$B$6-MIN(IF(AH53&lt;=60,AH53,60+(AH53-60)*'Start Here'!$P$8),'Start Here'!$P$7),0)))</f>
        <v>46609</v>
      </c>
      <c r="H53" s="52"/>
      <c r="I53" s="22" t="str">
        <f aca="true">IF(G53="","",IF(A53="☑","Done",IF(G53&lt;TODAY(),"OVERDUE",IF(F53&lt;=TODAY(),"In progress","Upcoming"))))</f>
        <v>Upcoming</v>
      </c>
      <c r="J53" s="21" t="s">
        <v>123</v>
      </c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3"/>
      <c r="Y53" s="53"/>
      <c r="Z53" s="53"/>
      <c r="AA53" s="53"/>
      <c r="AB53" s="53"/>
      <c r="AC53" s="53"/>
      <c r="AD53" s="53"/>
      <c r="AE53" s="53"/>
      <c r="AF53" s="53"/>
      <c r="AG53" s="0" t="n">
        <v>120</v>
      </c>
      <c r="AH53" s="0" t="n">
        <v>60</v>
      </c>
      <c r="AI53" s="54" t="n">
        <f aca="false">IF(OR(A53="☑",G53=""),"",G53+ROW()/100000)</f>
        <v>46609.00053</v>
      </c>
    </row>
    <row r="54" customFormat="false" ht="24" hidden="false" customHeight="true" outlineLevel="0" collapsed="false">
      <c r="A54" s="67" t="s">
        <v>124</v>
      </c>
      <c r="B54" s="67"/>
      <c r="C54" s="67"/>
      <c r="D54" s="67"/>
      <c r="E54" s="67"/>
      <c r="F54" s="67"/>
      <c r="G54" s="67"/>
      <c r="H54" s="67"/>
      <c r="I54" s="67"/>
      <c r="J54" s="67"/>
      <c r="K54" s="68"/>
      <c r="L54" s="68"/>
      <c r="M54" s="68"/>
      <c r="N54" s="68"/>
      <c r="O54" s="68"/>
      <c r="P54" s="68"/>
      <c r="Q54" s="68"/>
      <c r="R54" s="68"/>
      <c r="S54" s="68"/>
      <c r="T54" s="68"/>
      <c r="U54" s="68"/>
      <c r="V54" s="68"/>
      <c r="W54" s="68"/>
      <c r="X54" s="68"/>
      <c r="Y54" s="68"/>
      <c r="Z54" s="68"/>
      <c r="AA54" s="68"/>
      <c r="AB54" s="68"/>
      <c r="AC54" s="68"/>
      <c r="AD54" s="68"/>
      <c r="AE54" s="68"/>
      <c r="AF54" s="68"/>
      <c r="AG54" s="68"/>
      <c r="AH54" s="68"/>
      <c r="AI54" s="68"/>
    </row>
    <row r="55" customFormat="false" ht="21.75" hidden="false" customHeight="true" outlineLevel="0" collapsed="false">
      <c r="A55" s="48" t="s">
        <v>50</v>
      </c>
      <c r="B55" s="49" t="s">
        <v>125</v>
      </c>
      <c r="C55" s="69" t="s">
        <v>25</v>
      </c>
      <c r="D55" s="22" t="s">
        <v>52</v>
      </c>
      <c r="E55" s="51"/>
      <c r="F55" s="20" t="n">
        <f aca="false">IF('Start Here'!$B$6="","",MIN(G55,ROUND('Start Here'!$B$6-MIN(IF(AG55&lt;=60,AG55,60+(AG55-60)*'Start Here'!$P$8),'Start Here'!$P$7),0)))</f>
        <v>46600</v>
      </c>
      <c r="G55" s="20" t="n">
        <f aca="false">IF('Start Here'!$B$6="","",IF(H55&lt;&gt;"",H55,ROUND('Start Here'!$B$6-MIN(IF(AH55&lt;=60,AH55,60+(AH55-60)*'Start Here'!$P$8),'Start Here'!$P$7),0)))</f>
        <v>46613</v>
      </c>
      <c r="H55" s="52"/>
      <c r="I55" s="22" t="str">
        <f aca="true">IF(G55="","",IF(A55="☑","Done",IF(G55&lt;TODAY(),"OVERDUE",IF(F55&lt;=TODAY(),"In progress","Upcoming"))))</f>
        <v>Upcoming</v>
      </c>
      <c r="J55" s="21" t="s">
        <v>126</v>
      </c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  <c r="Y55" s="53"/>
      <c r="Z55" s="53"/>
      <c r="AA55" s="53"/>
      <c r="AB55" s="53"/>
      <c r="AC55" s="53"/>
      <c r="AD55" s="53"/>
      <c r="AE55" s="53"/>
      <c r="AF55" s="53"/>
      <c r="AG55" s="0" t="n">
        <v>70</v>
      </c>
      <c r="AH55" s="0" t="n">
        <v>56</v>
      </c>
      <c r="AI55" s="54" t="n">
        <f aca="false">IF(OR(A55="☑",G55=""),"",G55+ROW()/100000)</f>
        <v>46613.00055</v>
      </c>
    </row>
    <row r="56" customFormat="false" ht="36" hidden="false" customHeight="true" outlineLevel="0" collapsed="false">
      <c r="A56" s="48" t="s">
        <v>50</v>
      </c>
      <c r="B56" s="49" t="s">
        <v>127</v>
      </c>
      <c r="C56" s="69" t="s">
        <v>25</v>
      </c>
      <c r="D56" s="22" t="s">
        <v>52</v>
      </c>
      <c r="E56" s="51"/>
      <c r="F56" s="20" t="n">
        <f aca="false">IF('Start Here'!$B$6="","",MIN(G56,ROUND('Start Here'!$B$6-MIN(IF(AG56&lt;=60,AG56,60+(AG56-60)*'Start Here'!$P$8),'Start Here'!$P$7),0)))</f>
        <v>46583</v>
      </c>
      <c r="G56" s="20" t="n">
        <f aca="false">IF('Start Here'!$B$6="","",IF(H56&lt;&gt;"",H56,ROUND('Start Here'!$B$6-MIN(IF(AH56&lt;=60,AH56,60+(AH56-60)*'Start Here'!$P$8),'Start Here'!$P$7),0)))</f>
        <v>46624</v>
      </c>
      <c r="H56" s="52"/>
      <c r="I56" s="22" t="str">
        <f aca="true">IF(G56="","",IF(A56="☑","Done",IF(G56&lt;TODAY(),"OVERDUE",IF(F56&lt;=TODAY(),"In progress","Upcoming"))))</f>
        <v>Upcoming</v>
      </c>
      <c r="J56" s="21" t="s">
        <v>128</v>
      </c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  <c r="X56" s="53"/>
      <c r="Y56" s="53"/>
      <c r="Z56" s="53"/>
      <c r="AA56" s="53"/>
      <c r="AB56" s="53"/>
      <c r="AC56" s="53"/>
      <c r="AD56" s="53"/>
      <c r="AE56" s="53"/>
      <c r="AF56" s="53"/>
      <c r="AG56" s="0" t="n">
        <v>90</v>
      </c>
      <c r="AH56" s="0" t="n">
        <v>45</v>
      </c>
      <c r="AI56" s="54" t="n">
        <f aca="false">IF(OR(A56="☑",G56=""),"",G56+ROW()/100000)</f>
        <v>46624.00056</v>
      </c>
    </row>
    <row r="57" customFormat="false" ht="21.75" hidden="false" customHeight="true" outlineLevel="0" collapsed="false">
      <c r="A57" s="48" t="s">
        <v>50</v>
      </c>
      <c r="B57" s="49" t="s">
        <v>129</v>
      </c>
      <c r="C57" s="69" t="s">
        <v>25</v>
      </c>
      <c r="D57" s="22" t="s">
        <v>52</v>
      </c>
      <c r="E57" s="51"/>
      <c r="F57" s="20" t="n">
        <f aca="false">IF('Start Here'!$B$6="","",MIN(G57,ROUND('Start Here'!$B$6-MIN(IF(AG57&lt;=60,AG57,60+(AG57-60)*'Start Here'!$P$8),'Start Here'!$P$7),0)))</f>
        <v>46583</v>
      </c>
      <c r="G57" s="20" t="n">
        <f aca="false">IF('Start Here'!$B$6="","",IF(H57&lt;&gt;"",H57,ROUND('Start Here'!$B$6-MIN(IF(AH57&lt;=60,AH57,60+(AH57-60)*'Start Here'!$P$8),'Start Here'!$P$7),0)))</f>
        <v>46609</v>
      </c>
      <c r="H57" s="52"/>
      <c r="I57" s="22" t="str">
        <f aca="true">IF(G57="","",IF(A57="☑","Done",IF(G57&lt;TODAY(),"OVERDUE",IF(F57&lt;=TODAY(),"In progress","Upcoming"))))</f>
        <v>Upcoming</v>
      </c>
      <c r="J57" s="21" t="s">
        <v>130</v>
      </c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  <c r="X57" s="53"/>
      <c r="Y57" s="53"/>
      <c r="Z57" s="53"/>
      <c r="AA57" s="53"/>
      <c r="AB57" s="53"/>
      <c r="AC57" s="53"/>
      <c r="AD57" s="53"/>
      <c r="AE57" s="53"/>
      <c r="AF57" s="53"/>
      <c r="AG57" s="0" t="n">
        <v>90</v>
      </c>
      <c r="AH57" s="0" t="n">
        <v>60</v>
      </c>
      <c r="AI57" s="54" t="n">
        <f aca="false">IF(OR(A57="☑",G57=""),"",G57+ROW()/100000)</f>
        <v>46609.00057</v>
      </c>
    </row>
    <row r="58" customFormat="false" ht="21.75" hidden="false" customHeight="true" outlineLevel="0" collapsed="false">
      <c r="A58" s="48" t="s">
        <v>50</v>
      </c>
      <c r="B58" s="49" t="s">
        <v>131</v>
      </c>
      <c r="C58" s="69" t="s">
        <v>25</v>
      </c>
      <c r="D58" s="22" t="s">
        <v>70</v>
      </c>
      <c r="E58" s="51"/>
      <c r="F58" s="20" t="n">
        <f aca="false">IF('Start Here'!$B$6="","",MIN(G58,ROUND('Start Here'!$B$6-MIN(IF(AG58&lt;=60,AG58,60+(AG58-60)*'Start Here'!$P$8),'Start Here'!$P$7),0)))</f>
        <v>46592</v>
      </c>
      <c r="G58" s="20" t="n">
        <f aca="false">IF('Start Here'!$B$6="","",IF(H58&lt;&gt;"",H58,ROUND('Start Here'!$B$6-MIN(IF(AH58&lt;=60,AH58,60+(AH58-60)*'Start Here'!$P$8),'Start Here'!$P$7),0)))</f>
        <v>46619</v>
      </c>
      <c r="H58" s="52"/>
      <c r="I58" s="22" t="str">
        <f aca="true">IF(G58="","",IF(A58="☑","Done",IF(G58&lt;TODAY(),"OVERDUE",IF(F58&lt;=TODAY(),"In progress","Upcoming"))))</f>
        <v>Upcoming</v>
      </c>
      <c r="J58" s="21" t="s">
        <v>132</v>
      </c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  <c r="Y58" s="53"/>
      <c r="Z58" s="53"/>
      <c r="AA58" s="53"/>
      <c r="AB58" s="53"/>
      <c r="AC58" s="53"/>
      <c r="AD58" s="53"/>
      <c r="AE58" s="53"/>
      <c r="AF58" s="53"/>
      <c r="AG58" s="0" t="n">
        <v>80</v>
      </c>
      <c r="AH58" s="0" t="n">
        <v>50</v>
      </c>
      <c r="AI58" s="54" t="n">
        <f aca="false">IF(OR(A58="☑",G58=""),"",G58+ROW()/100000)</f>
        <v>46619.00058</v>
      </c>
    </row>
    <row r="59" customFormat="false" ht="21.75" hidden="false" customHeight="true" outlineLevel="0" collapsed="false">
      <c r="A59" s="48" t="s">
        <v>50</v>
      </c>
      <c r="B59" s="49" t="s">
        <v>133</v>
      </c>
      <c r="C59" s="69" t="s">
        <v>25</v>
      </c>
      <c r="D59" s="22" t="s">
        <v>70</v>
      </c>
      <c r="E59" s="51"/>
      <c r="F59" s="20" t="n">
        <f aca="false">IF('Start Here'!$B$6="","",MIN(G59,ROUND('Start Here'!$B$6-MIN(IF(AG59&lt;=60,AG59,60+(AG59-60)*'Start Here'!$P$8),'Start Here'!$P$7),0)))</f>
        <v>46596</v>
      </c>
      <c r="G59" s="20" t="n">
        <f aca="false">IF('Start Here'!$B$6="","",IF(H59&lt;&gt;"",H59,ROUND('Start Here'!$B$6-MIN(IF(AH59&lt;=60,AH59,60+(AH59-60)*'Start Here'!$P$8),'Start Here'!$P$7),0)))</f>
        <v>46619</v>
      </c>
      <c r="H59" s="52"/>
      <c r="I59" s="22" t="str">
        <f aca="true">IF(G59="","",IF(A59="☑","Done",IF(G59&lt;TODAY(),"OVERDUE",IF(F59&lt;=TODAY(),"In progress","Upcoming"))))</f>
        <v>Upcoming</v>
      </c>
      <c r="J59" s="21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  <c r="Y59" s="53"/>
      <c r="Z59" s="53"/>
      <c r="AA59" s="53"/>
      <c r="AB59" s="53"/>
      <c r="AC59" s="53"/>
      <c r="AD59" s="53"/>
      <c r="AE59" s="53"/>
      <c r="AF59" s="53"/>
      <c r="AG59" s="0" t="n">
        <v>75</v>
      </c>
      <c r="AH59" s="0" t="n">
        <v>50</v>
      </c>
      <c r="AI59" s="54" t="n">
        <f aca="false">IF(OR(A59="☑",G59=""),"",G59+ROW()/100000)</f>
        <v>46619.00059</v>
      </c>
    </row>
    <row r="60" customFormat="false" ht="24" hidden="false" customHeight="true" outlineLevel="0" collapsed="false">
      <c r="A60" s="70" t="s">
        <v>134</v>
      </c>
      <c r="B60" s="70"/>
      <c r="C60" s="70"/>
      <c r="D60" s="70"/>
      <c r="E60" s="70"/>
      <c r="F60" s="70"/>
      <c r="G60" s="70"/>
      <c r="H60" s="70"/>
      <c r="I60" s="70"/>
      <c r="J60" s="70"/>
      <c r="K60" s="71"/>
      <c r="L60" s="71"/>
      <c r="M60" s="71"/>
      <c r="N60" s="71"/>
      <c r="O60" s="71"/>
      <c r="P60" s="71"/>
      <c r="Q60" s="71"/>
      <c r="R60" s="71"/>
      <c r="S60" s="71"/>
      <c r="T60" s="71"/>
      <c r="U60" s="71"/>
      <c r="V60" s="71"/>
      <c r="W60" s="71"/>
      <c r="X60" s="71"/>
      <c r="Y60" s="71"/>
      <c r="Z60" s="71"/>
      <c r="AA60" s="71"/>
      <c r="AB60" s="71"/>
      <c r="AC60" s="71"/>
      <c r="AD60" s="71"/>
      <c r="AE60" s="71"/>
      <c r="AF60" s="71"/>
      <c r="AG60" s="71"/>
      <c r="AH60" s="71"/>
      <c r="AI60" s="71"/>
    </row>
    <row r="61" customFormat="false" ht="21.75" hidden="false" customHeight="true" outlineLevel="0" collapsed="false">
      <c r="A61" s="48" t="s">
        <v>50</v>
      </c>
      <c r="B61" s="49" t="s">
        <v>135</v>
      </c>
      <c r="C61" s="72" t="s">
        <v>26</v>
      </c>
      <c r="D61" s="22" t="s">
        <v>52</v>
      </c>
      <c r="E61" s="51"/>
      <c r="F61" s="20" t="n">
        <f aca="false">IF('Start Here'!$B$6="","",MIN(G61,ROUND('Start Here'!$B$6-MIN(IF(AG61&lt;=60,AG61,60+(AG61-60)*'Start Here'!$P$8),'Start Here'!$P$7),0)))</f>
        <v>46613</v>
      </c>
      <c r="G61" s="20" t="n">
        <f aca="false">IF('Start Here'!$B$6="","",IF(H61&lt;&gt;"",H61,ROUND('Start Here'!$B$6-MIN(IF(AH61&lt;=60,AH61,60+(AH61-60)*'Start Here'!$P$8),'Start Here'!$P$7),0)))</f>
        <v>46641</v>
      </c>
      <c r="H61" s="52"/>
      <c r="I61" s="22" t="str">
        <f aca="true">IF(G61="","",IF(A61="☑","Done",IF(G61&lt;TODAY(),"OVERDUE",IF(F61&lt;=TODAY(),"In progress","Upcoming"))))</f>
        <v>Upcoming</v>
      </c>
      <c r="J61" s="21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3"/>
      <c r="AA61" s="53"/>
      <c r="AB61" s="53"/>
      <c r="AC61" s="53"/>
      <c r="AD61" s="53"/>
      <c r="AE61" s="53"/>
      <c r="AF61" s="53"/>
      <c r="AG61" s="0" t="n">
        <v>56</v>
      </c>
      <c r="AH61" s="0" t="n">
        <v>28</v>
      </c>
      <c r="AI61" s="54" t="n">
        <f aca="false">IF(OR(A61="☑",G61=""),"",G61+ROW()/100000)</f>
        <v>46641.00061</v>
      </c>
    </row>
    <row r="62" customFormat="false" ht="21.75" hidden="false" customHeight="true" outlineLevel="0" collapsed="false">
      <c r="A62" s="48" t="s">
        <v>50</v>
      </c>
      <c r="B62" s="49" t="s">
        <v>136</v>
      </c>
      <c r="C62" s="72" t="s">
        <v>26</v>
      </c>
      <c r="D62" s="22" t="s">
        <v>70</v>
      </c>
      <c r="E62" s="51"/>
      <c r="F62" s="20" t="n">
        <f aca="false">IF('Start Here'!$B$6="","",MIN(G62,ROUND('Start Here'!$B$6-MIN(IF(AG62&lt;=60,AG62,60+(AG62-60)*'Start Here'!$P$8),'Start Here'!$P$7),0)))</f>
        <v>46609</v>
      </c>
      <c r="G62" s="20" t="n">
        <f aca="false">IF('Start Here'!$B$6="","",IF(H62&lt;&gt;"",H62,ROUND('Start Here'!$B$6-MIN(IF(AH62&lt;=60,AH62,60+(AH62-60)*'Start Here'!$P$8),'Start Here'!$P$7),0)))</f>
        <v>46634</v>
      </c>
      <c r="H62" s="52"/>
      <c r="I62" s="22" t="str">
        <f aca="true">IF(G62="","",IF(A62="☑","Done",IF(G62&lt;TODAY(),"OVERDUE",IF(F62&lt;=TODAY(),"In progress","Upcoming"))))</f>
        <v>Upcoming</v>
      </c>
      <c r="J62" s="21" t="s">
        <v>137</v>
      </c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  <c r="Y62" s="53"/>
      <c r="Z62" s="53"/>
      <c r="AA62" s="53"/>
      <c r="AB62" s="53"/>
      <c r="AC62" s="53"/>
      <c r="AD62" s="53"/>
      <c r="AE62" s="53"/>
      <c r="AF62" s="53"/>
      <c r="AG62" s="0" t="n">
        <v>60</v>
      </c>
      <c r="AH62" s="0" t="n">
        <v>35</v>
      </c>
      <c r="AI62" s="54" t="n">
        <f aca="false">IF(OR(A62="☑",G62=""),"",G62+ROW()/100000)</f>
        <v>46634.00062</v>
      </c>
    </row>
    <row r="63" customFormat="false" ht="21.75" hidden="false" customHeight="true" outlineLevel="0" collapsed="false">
      <c r="A63" s="48" t="s">
        <v>50</v>
      </c>
      <c r="B63" s="49" t="s">
        <v>138</v>
      </c>
      <c r="C63" s="72" t="s">
        <v>26</v>
      </c>
      <c r="D63" s="22" t="s">
        <v>52</v>
      </c>
      <c r="E63" s="51"/>
      <c r="F63" s="20" t="n">
        <f aca="false">IF('Start Here'!$B$6="","",MIN(G63,ROUND('Start Here'!$B$6-MIN(IF(AG63&lt;=60,AG63,60+(AG63-60)*'Start Here'!$P$8),'Start Here'!$P$7),0)))</f>
        <v>46619</v>
      </c>
      <c r="G63" s="20" t="n">
        <f aca="false">IF('Start Here'!$B$6="","",IF(H63&lt;&gt;"",H63,ROUND('Start Here'!$B$6-MIN(IF(AH63&lt;=60,AH63,60+(AH63-60)*'Start Here'!$P$8),'Start Here'!$P$7),0)))</f>
        <v>46639</v>
      </c>
      <c r="H63" s="52"/>
      <c r="I63" s="22" t="str">
        <f aca="true">IF(G63="","",IF(A63="☑","Done",IF(G63&lt;TODAY(),"OVERDUE",IF(F63&lt;=TODAY(),"In progress","Upcoming"))))</f>
        <v>Upcoming</v>
      </c>
      <c r="J63" s="21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  <c r="Y63" s="53"/>
      <c r="Z63" s="53"/>
      <c r="AA63" s="53"/>
      <c r="AB63" s="53"/>
      <c r="AC63" s="53"/>
      <c r="AD63" s="53"/>
      <c r="AE63" s="53"/>
      <c r="AF63" s="53"/>
      <c r="AG63" s="0" t="n">
        <v>50</v>
      </c>
      <c r="AH63" s="0" t="n">
        <v>30</v>
      </c>
      <c r="AI63" s="54" t="n">
        <f aca="false">IF(OR(A63="☑",G63=""),"",G63+ROW()/100000)</f>
        <v>46639.00063</v>
      </c>
    </row>
    <row r="64" customFormat="false" ht="21.75" hidden="false" customHeight="true" outlineLevel="0" collapsed="false">
      <c r="A64" s="48" t="s">
        <v>50</v>
      </c>
      <c r="B64" s="49" t="s">
        <v>139</v>
      </c>
      <c r="C64" s="72" t="s">
        <v>26</v>
      </c>
      <c r="D64" s="22" t="s">
        <v>52</v>
      </c>
      <c r="E64" s="51"/>
      <c r="F64" s="20" t="n">
        <f aca="false">IF('Start Here'!$B$6="","",MIN(G64,ROUND('Start Here'!$B$6-MIN(IF(AG64&lt;=60,AG64,60+(AG64-60)*'Start Here'!$P$8),'Start Here'!$P$7),0)))</f>
        <v>46624</v>
      </c>
      <c r="G64" s="20" t="n">
        <f aca="false">IF('Start Here'!$B$6="","",IF(H64&lt;&gt;"",H64,ROUND('Start Here'!$B$6-MIN(IF(AH64&lt;=60,AH64,60+(AH64-60)*'Start Here'!$P$8),'Start Here'!$P$7),0)))</f>
        <v>46639</v>
      </c>
      <c r="H64" s="52"/>
      <c r="I64" s="22" t="str">
        <f aca="true">IF(G64="","",IF(A64="☑","Done",IF(G64&lt;TODAY(),"OVERDUE",IF(F64&lt;=TODAY(),"In progress","Upcoming"))))</f>
        <v>Upcoming</v>
      </c>
      <c r="J64" s="21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  <c r="Y64" s="53"/>
      <c r="Z64" s="53"/>
      <c r="AA64" s="53"/>
      <c r="AB64" s="53"/>
      <c r="AC64" s="53"/>
      <c r="AD64" s="53"/>
      <c r="AE64" s="53"/>
      <c r="AF64" s="53"/>
      <c r="AG64" s="0" t="n">
        <v>45</v>
      </c>
      <c r="AH64" s="0" t="n">
        <v>30</v>
      </c>
      <c r="AI64" s="54" t="n">
        <f aca="false">IF(OR(A64="☑",G64=""),"",G64+ROW()/100000)</f>
        <v>46639.00064</v>
      </c>
    </row>
    <row r="65" customFormat="false" ht="21.75" hidden="false" customHeight="true" outlineLevel="0" collapsed="false">
      <c r="A65" s="48" t="s">
        <v>50</v>
      </c>
      <c r="B65" s="49" t="s">
        <v>140</v>
      </c>
      <c r="C65" s="72" t="s">
        <v>26</v>
      </c>
      <c r="D65" s="22" t="s">
        <v>70</v>
      </c>
      <c r="E65" s="51"/>
      <c r="F65" s="20" t="n">
        <f aca="false">IF('Start Here'!$B$6="","",MIN(G65,ROUND('Start Here'!$B$6-MIN(IF(AG65&lt;=60,AG65,60+(AG65-60)*'Start Here'!$P$8),'Start Here'!$P$7),0)))</f>
        <v>46624</v>
      </c>
      <c r="G65" s="20" t="n">
        <f aca="false">IF('Start Here'!$B$6="","",IF(H65&lt;&gt;"",H65,ROUND('Start Here'!$B$6-MIN(IF(AH65&lt;=60,AH65,60+(AH65-60)*'Start Here'!$P$8),'Start Here'!$P$7),0)))</f>
        <v>46639</v>
      </c>
      <c r="H65" s="52"/>
      <c r="I65" s="22" t="str">
        <f aca="true">IF(G65="","",IF(A65="☑","Done",IF(G65&lt;TODAY(),"OVERDUE",IF(F65&lt;=TODAY(),"In progress","Upcoming"))))</f>
        <v>Upcoming</v>
      </c>
      <c r="J65" s="21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3"/>
      <c r="Z65" s="53"/>
      <c r="AA65" s="53"/>
      <c r="AB65" s="53"/>
      <c r="AC65" s="53"/>
      <c r="AD65" s="53"/>
      <c r="AE65" s="53"/>
      <c r="AF65" s="53"/>
      <c r="AG65" s="0" t="n">
        <v>45</v>
      </c>
      <c r="AH65" s="0" t="n">
        <v>30</v>
      </c>
      <c r="AI65" s="54" t="n">
        <f aca="false">IF(OR(A65="☑",G65=""),"",G65+ROW()/100000)</f>
        <v>46639.00065</v>
      </c>
    </row>
    <row r="66" customFormat="false" ht="21.75" hidden="false" customHeight="true" outlineLevel="0" collapsed="false">
      <c r="A66" s="48" t="s">
        <v>50</v>
      </c>
      <c r="B66" s="49" t="s">
        <v>141</v>
      </c>
      <c r="C66" s="72" t="s">
        <v>26</v>
      </c>
      <c r="D66" s="22" t="s">
        <v>70</v>
      </c>
      <c r="E66" s="51"/>
      <c r="F66" s="20" t="n">
        <f aca="false">IF('Start Here'!$B$6="","",MIN(G66,ROUND('Start Here'!$B$6-MIN(IF(AG66&lt;=60,AG66,60+(AG66-60)*'Start Here'!$P$8),'Start Here'!$P$7),0)))</f>
        <v>46624</v>
      </c>
      <c r="G66" s="20" t="n">
        <f aca="false">IF('Start Here'!$B$6="","",IF(H66&lt;&gt;"",H66,ROUND('Start Here'!$B$6-MIN(IF(AH66&lt;=60,AH66,60+(AH66-60)*'Start Here'!$P$8),'Start Here'!$P$7),0)))</f>
        <v>46648</v>
      </c>
      <c r="H66" s="52"/>
      <c r="I66" s="22" t="str">
        <f aca="true">IF(G66="","",IF(A66="☑","Done",IF(G66&lt;TODAY(),"OVERDUE",IF(F66&lt;=TODAY(),"In progress","Upcoming"))))</f>
        <v>Upcoming</v>
      </c>
      <c r="J66" s="21" t="s">
        <v>142</v>
      </c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  <c r="Y66" s="53"/>
      <c r="Z66" s="53"/>
      <c r="AA66" s="53"/>
      <c r="AB66" s="53"/>
      <c r="AC66" s="53"/>
      <c r="AD66" s="53"/>
      <c r="AE66" s="53"/>
      <c r="AF66" s="53"/>
      <c r="AG66" s="0" t="n">
        <v>45</v>
      </c>
      <c r="AH66" s="0" t="n">
        <v>21</v>
      </c>
      <c r="AI66" s="54" t="n">
        <f aca="false">IF(OR(A66="☑",G66=""),"",G66+ROW()/100000)</f>
        <v>46648.00066</v>
      </c>
    </row>
    <row r="67" customFormat="false" ht="36" hidden="false" customHeight="true" outlineLevel="0" collapsed="false">
      <c r="A67" s="48" t="s">
        <v>50</v>
      </c>
      <c r="B67" s="49" t="s">
        <v>143</v>
      </c>
      <c r="C67" s="72" t="s">
        <v>26</v>
      </c>
      <c r="D67" s="22" t="s">
        <v>70</v>
      </c>
      <c r="E67" s="51"/>
      <c r="F67" s="20" t="n">
        <f aca="false">IF('Start Here'!$B$6="","",MIN(G67,ROUND('Start Here'!$B$6-MIN(IF(AG67&lt;=60,AG67,60+(AG67-60)*'Start Here'!$P$8),'Start Here'!$P$7),0)))</f>
        <v>46624</v>
      </c>
      <c r="G67" s="20" t="n">
        <f aca="false">IF('Start Here'!$B$6="","",IF(H67&lt;&gt;"",H67,ROUND('Start Here'!$B$6-MIN(IF(AH67&lt;=60,AH67,60+(AH67-60)*'Start Here'!$P$8),'Start Here'!$P$7),0)))</f>
        <v>46648</v>
      </c>
      <c r="H67" s="52"/>
      <c r="I67" s="22" t="str">
        <f aca="true">IF(G67="","",IF(A67="☑","Done",IF(G67&lt;TODAY(),"OVERDUE",IF(F67&lt;=TODAY(),"In progress","Upcoming"))))</f>
        <v>Upcoming</v>
      </c>
      <c r="J67" s="21" t="s">
        <v>144</v>
      </c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  <c r="AA67" s="53"/>
      <c r="AB67" s="53"/>
      <c r="AC67" s="53"/>
      <c r="AD67" s="53"/>
      <c r="AE67" s="53"/>
      <c r="AF67" s="53"/>
      <c r="AG67" s="0" t="n">
        <v>45</v>
      </c>
      <c r="AH67" s="0" t="n">
        <v>21</v>
      </c>
      <c r="AI67" s="54" t="n">
        <f aca="false">IF(OR(A67="☑",G67=""),"",G67+ROW()/100000)</f>
        <v>46648.00067</v>
      </c>
    </row>
    <row r="68" customFormat="false" ht="21.75" hidden="false" customHeight="true" outlineLevel="0" collapsed="false">
      <c r="A68" s="48" t="s">
        <v>50</v>
      </c>
      <c r="B68" s="49" t="s">
        <v>145</v>
      </c>
      <c r="C68" s="72" t="s">
        <v>26</v>
      </c>
      <c r="D68" s="22" t="s">
        <v>70</v>
      </c>
      <c r="E68" s="51"/>
      <c r="F68" s="20" t="n">
        <f aca="false">IF('Start Here'!$B$6="","",MIN(G68,ROUND('Start Here'!$B$6-MIN(IF(AG68&lt;=60,AG68,60+(AG68-60)*'Start Here'!$P$8),'Start Here'!$P$7),0)))</f>
        <v>46624</v>
      </c>
      <c r="G68" s="20" t="n">
        <f aca="false">IF('Start Here'!$B$6="","",IF(H68&lt;&gt;"",H68,ROUND('Start Here'!$B$6-MIN(IF(AH68&lt;=60,AH68,60+(AH68-60)*'Start Here'!$P$8),'Start Here'!$P$7),0)))</f>
        <v>46655</v>
      </c>
      <c r="H68" s="52"/>
      <c r="I68" s="22" t="str">
        <f aca="true">IF(G68="","",IF(A68="☑","Done",IF(G68&lt;TODAY(),"OVERDUE",IF(F68&lt;=TODAY(),"In progress","Upcoming"))))</f>
        <v>Upcoming</v>
      </c>
      <c r="J68" s="21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3"/>
      <c r="AE68" s="53"/>
      <c r="AF68" s="53"/>
      <c r="AG68" s="0" t="n">
        <v>45</v>
      </c>
      <c r="AH68" s="0" t="n">
        <v>14</v>
      </c>
      <c r="AI68" s="54" t="n">
        <f aca="false">IF(OR(A68="☑",G68=""),"",G68+ROW()/100000)</f>
        <v>46655.00068</v>
      </c>
    </row>
    <row r="69" customFormat="false" ht="24" hidden="false" customHeight="true" outlineLevel="0" collapsed="false">
      <c r="A69" s="46" t="s">
        <v>146</v>
      </c>
      <c r="B69" s="46"/>
      <c r="C69" s="46"/>
      <c r="D69" s="46"/>
      <c r="E69" s="46"/>
      <c r="F69" s="46"/>
      <c r="G69" s="46"/>
      <c r="H69" s="46"/>
      <c r="I69" s="46"/>
      <c r="J69" s="46"/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  <c r="AB69" s="47"/>
      <c r="AC69" s="47"/>
      <c r="AD69" s="47"/>
      <c r="AE69" s="47"/>
      <c r="AF69" s="47"/>
      <c r="AG69" s="47"/>
      <c r="AH69" s="47"/>
      <c r="AI69" s="47"/>
    </row>
    <row r="70" customFormat="false" ht="36" hidden="false" customHeight="true" outlineLevel="0" collapsed="false">
      <c r="A70" s="48" t="s">
        <v>50</v>
      </c>
      <c r="B70" s="49" t="s">
        <v>147</v>
      </c>
      <c r="C70" s="50" t="s">
        <v>27</v>
      </c>
      <c r="D70" s="22" t="s">
        <v>52</v>
      </c>
      <c r="E70" s="51"/>
      <c r="F70" s="20" t="n">
        <f aca="false">IF('Start Here'!$B$6="","",MIN(G70,ROUND('Start Here'!$B$6-MIN(IF(AG70&lt;=60,AG70,60+(AG70-60)*'Start Here'!$P$8),'Start Here'!$P$7),0)))</f>
        <v>46639</v>
      </c>
      <c r="G70" s="20" t="n">
        <f aca="false">IF('Start Here'!$B$6="","",IF(H70&lt;&gt;"",H70,ROUND('Start Here'!$B$6-MIN(IF(AH70&lt;=60,AH70,60+(AH70-60)*'Start Here'!$P$8),'Start Here'!$P$7),0)))</f>
        <v>46648</v>
      </c>
      <c r="H70" s="52"/>
      <c r="I70" s="22" t="str">
        <f aca="true">IF(G70="","",IF(A70="☑","Done",IF(G70&lt;TODAY(),"OVERDUE",IF(F70&lt;=TODAY(),"In progress","Upcoming"))))</f>
        <v>Upcoming</v>
      </c>
      <c r="J70" s="21" t="s">
        <v>148</v>
      </c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  <c r="AF70" s="53"/>
      <c r="AG70" s="0" t="n">
        <v>30</v>
      </c>
      <c r="AH70" s="0" t="n">
        <v>21</v>
      </c>
      <c r="AI70" s="54" t="n">
        <f aca="false">IF(OR(A70="☑",G70=""),"",G70+ROW()/100000)</f>
        <v>46648.0007</v>
      </c>
    </row>
    <row r="71" customFormat="false" ht="21.75" hidden="false" customHeight="true" outlineLevel="0" collapsed="false">
      <c r="A71" s="48" t="s">
        <v>50</v>
      </c>
      <c r="B71" s="49" t="s">
        <v>149</v>
      </c>
      <c r="C71" s="50" t="s">
        <v>27</v>
      </c>
      <c r="D71" s="22" t="s">
        <v>52</v>
      </c>
      <c r="E71" s="51"/>
      <c r="F71" s="20" t="n">
        <f aca="false">IF('Start Here'!$B$6="","",MIN(G71,ROUND('Start Here'!$B$6-MIN(IF(AG71&lt;=60,AG71,60+(AG71-60)*'Start Here'!$P$8),'Start Here'!$P$7),0)))</f>
        <v>46639</v>
      </c>
      <c r="G71" s="20" t="n">
        <f aca="false">IF('Start Here'!$B$6="","",IF(H71&lt;&gt;"",H71,ROUND('Start Here'!$B$6-MIN(IF(AH71&lt;=60,AH71,60+(AH71-60)*'Start Here'!$P$8),'Start Here'!$P$7),0)))</f>
        <v>46648</v>
      </c>
      <c r="H71" s="52"/>
      <c r="I71" s="22" t="str">
        <f aca="true">IF(G71="","",IF(A71="☑","Done",IF(G71&lt;TODAY(),"OVERDUE",IF(F71&lt;=TODAY(),"In progress","Upcoming"))))</f>
        <v>Upcoming</v>
      </c>
      <c r="J71" s="21" t="s">
        <v>150</v>
      </c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  <c r="AF71" s="53"/>
      <c r="AG71" s="0" t="n">
        <v>30</v>
      </c>
      <c r="AH71" s="0" t="n">
        <v>21</v>
      </c>
      <c r="AI71" s="54" t="n">
        <f aca="false">IF(OR(A71="☑",G71=""),"",G71+ROW()/100000)</f>
        <v>46648.00071</v>
      </c>
    </row>
    <row r="72" customFormat="false" ht="21.75" hidden="false" customHeight="true" outlineLevel="0" collapsed="false">
      <c r="A72" s="48" t="s">
        <v>50</v>
      </c>
      <c r="B72" s="49" t="s">
        <v>151</v>
      </c>
      <c r="C72" s="50" t="s">
        <v>27</v>
      </c>
      <c r="D72" s="22" t="s">
        <v>52</v>
      </c>
      <c r="E72" s="51"/>
      <c r="F72" s="20" t="n">
        <f aca="false">IF('Start Here'!$B$6="","",MIN(G72,ROUND('Start Here'!$B$6-MIN(IF(AG72&lt;=60,AG72,60+(AG72-60)*'Start Here'!$P$8),'Start Here'!$P$7),0)))</f>
        <v>46641</v>
      </c>
      <c r="G72" s="20" t="n">
        <f aca="false">IF('Start Here'!$B$6="","",IF(H72&lt;&gt;"",H72,ROUND('Start Here'!$B$6-MIN(IF(AH72&lt;=60,AH72,60+(AH72-60)*'Start Here'!$P$8),'Start Here'!$P$7),0)))</f>
        <v>46655</v>
      </c>
      <c r="H72" s="52"/>
      <c r="I72" s="22" t="str">
        <f aca="true">IF(G72="","",IF(A72="☑","Done",IF(G72&lt;TODAY(),"OVERDUE",IF(F72&lt;=TODAY(),"In progress","Upcoming"))))</f>
        <v>Upcoming</v>
      </c>
      <c r="J72" s="21"/>
      <c r="K72" s="53"/>
      <c r="L72" s="53"/>
      <c r="M72" s="53"/>
      <c r="N72" s="53"/>
      <c r="O72" s="53"/>
      <c r="P72" s="53"/>
      <c r="Q72" s="53"/>
      <c r="R72" s="53"/>
      <c r="S72" s="53"/>
      <c r="T72" s="53"/>
      <c r="U72" s="53"/>
      <c r="V72" s="53"/>
      <c r="W72" s="53"/>
      <c r="X72" s="53"/>
      <c r="Y72" s="53"/>
      <c r="Z72" s="53"/>
      <c r="AA72" s="53"/>
      <c r="AB72" s="53"/>
      <c r="AC72" s="53"/>
      <c r="AD72" s="53"/>
      <c r="AE72" s="53"/>
      <c r="AF72" s="53"/>
      <c r="AG72" s="0" t="n">
        <v>28</v>
      </c>
      <c r="AH72" s="0" t="n">
        <v>14</v>
      </c>
      <c r="AI72" s="54" t="n">
        <f aca="false">IF(OR(A72="☑",G72=""),"",G72+ROW()/100000)</f>
        <v>46655.00072</v>
      </c>
    </row>
    <row r="73" customFormat="false" ht="21.75" hidden="false" customHeight="true" outlineLevel="0" collapsed="false">
      <c r="A73" s="48" t="s">
        <v>50</v>
      </c>
      <c r="B73" s="49" t="s">
        <v>152</v>
      </c>
      <c r="C73" s="50" t="s">
        <v>27</v>
      </c>
      <c r="D73" s="22" t="s">
        <v>52</v>
      </c>
      <c r="E73" s="51"/>
      <c r="F73" s="20" t="n">
        <f aca="false">IF('Start Here'!$B$6="","",MIN(G73,ROUND('Start Here'!$B$6-MIN(IF(AG73&lt;=60,AG73,60+(AG73-60)*'Start Here'!$P$8),'Start Here'!$P$7),0)))</f>
        <v>46641</v>
      </c>
      <c r="G73" s="20" t="n">
        <f aca="false">IF('Start Here'!$B$6="","",IF(H73&lt;&gt;"",H73,ROUND('Start Here'!$B$6-MIN(IF(AH73&lt;=60,AH73,60+(AH73-60)*'Start Here'!$P$8),'Start Here'!$P$7),0)))</f>
        <v>46655</v>
      </c>
      <c r="H73" s="52"/>
      <c r="I73" s="22" t="str">
        <f aca="true">IF(G73="","",IF(A73="☑","Done",IF(G73&lt;TODAY(),"OVERDUE",IF(F73&lt;=TODAY(),"In progress","Upcoming"))))</f>
        <v>Upcoming</v>
      </c>
      <c r="J73" s="21"/>
      <c r="K73" s="53"/>
      <c r="L73" s="53"/>
      <c r="M73" s="53"/>
      <c r="N73" s="53"/>
      <c r="O73" s="53"/>
      <c r="P73" s="53"/>
      <c r="Q73" s="53"/>
      <c r="R73" s="53"/>
      <c r="S73" s="53"/>
      <c r="T73" s="53"/>
      <c r="U73" s="53"/>
      <c r="V73" s="53"/>
      <c r="W73" s="53"/>
      <c r="X73" s="53"/>
      <c r="Y73" s="53"/>
      <c r="Z73" s="53"/>
      <c r="AA73" s="53"/>
      <c r="AB73" s="53"/>
      <c r="AC73" s="53"/>
      <c r="AD73" s="53"/>
      <c r="AE73" s="53"/>
      <c r="AF73" s="53"/>
      <c r="AG73" s="0" t="n">
        <v>28</v>
      </c>
      <c r="AH73" s="0" t="n">
        <v>14</v>
      </c>
      <c r="AI73" s="54" t="n">
        <f aca="false">IF(OR(A73="☑",G73=""),"",G73+ROW()/100000)</f>
        <v>46655.00073</v>
      </c>
    </row>
    <row r="74" customFormat="false" ht="21.75" hidden="false" customHeight="true" outlineLevel="0" collapsed="false">
      <c r="A74" s="48" t="s">
        <v>50</v>
      </c>
      <c r="B74" s="49" t="s">
        <v>153</v>
      </c>
      <c r="C74" s="50" t="s">
        <v>27</v>
      </c>
      <c r="D74" s="22" t="s">
        <v>52</v>
      </c>
      <c r="E74" s="51"/>
      <c r="F74" s="20" t="n">
        <f aca="false">IF('Start Here'!$B$6="","",MIN(G74,ROUND('Start Here'!$B$6-MIN(IF(AG74&lt;=60,AG74,60+(AG74-60)*'Start Here'!$P$8),'Start Here'!$P$7),0)))</f>
        <v>46639</v>
      </c>
      <c r="G74" s="20" t="n">
        <f aca="false">IF('Start Here'!$B$6="","",IF(H74&lt;&gt;"",H74,ROUND('Start Here'!$B$6-MIN(IF(AH74&lt;=60,AH74,60+(AH74-60)*'Start Here'!$P$8),'Start Here'!$P$7),0)))</f>
        <v>46662</v>
      </c>
      <c r="H74" s="52"/>
      <c r="I74" s="22" t="str">
        <f aca="true">IF(G74="","",IF(A74="☑","Done",IF(G74&lt;TODAY(),"OVERDUE",IF(F74&lt;=TODAY(),"In progress","Upcoming"))))</f>
        <v>Upcoming</v>
      </c>
      <c r="J74" s="21" t="s">
        <v>154</v>
      </c>
      <c r="K74" s="53"/>
      <c r="L74" s="53"/>
      <c r="M74" s="53"/>
      <c r="N74" s="53"/>
      <c r="O74" s="53"/>
      <c r="P74" s="53"/>
      <c r="Q74" s="53"/>
      <c r="R74" s="53"/>
      <c r="S74" s="53"/>
      <c r="T74" s="53"/>
      <c r="U74" s="53"/>
      <c r="V74" s="53"/>
      <c r="W74" s="53"/>
      <c r="X74" s="53"/>
      <c r="Y74" s="53"/>
      <c r="Z74" s="53"/>
      <c r="AA74" s="53"/>
      <c r="AB74" s="53"/>
      <c r="AC74" s="53"/>
      <c r="AD74" s="53"/>
      <c r="AE74" s="53"/>
      <c r="AF74" s="53"/>
      <c r="AG74" s="0" t="n">
        <v>30</v>
      </c>
      <c r="AH74" s="0" t="n">
        <v>7</v>
      </c>
      <c r="AI74" s="54" t="n">
        <f aca="false">IF(OR(A74="☑",G74=""),"",G74+ROW()/100000)</f>
        <v>46662.00074</v>
      </c>
    </row>
    <row r="75" customFormat="false" ht="21.75" hidden="false" customHeight="true" outlineLevel="0" collapsed="false">
      <c r="A75" s="48" t="s">
        <v>50</v>
      </c>
      <c r="B75" s="49" t="s">
        <v>155</v>
      </c>
      <c r="C75" s="50" t="s">
        <v>27</v>
      </c>
      <c r="D75" s="22" t="s">
        <v>70</v>
      </c>
      <c r="E75" s="51"/>
      <c r="F75" s="20" t="n">
        <f aca="false">IF('Start Here'!$B$6="","",MIN(G75,ROUND('Start Here'!$B$6-MIN(IF(AG75&lt;=60,AG75,60+(AG75-60)*'Start Here'!$P$8),'Start Here'!$P$7),0)))</f>
        <v>46648</v>
      </c>
      <c r="G75" s="20" t="n">
        <f aca="false">IF('Start Here'!$B$6="","",IF(H75&lt;&gt;"",H75,ROUND('Start Here'!$B$6-MIN(IF(AH75&lt;=60,AH75,60+(AH75-60)*'Start Here'!$P$8),'Start Here'!$P$7),0)))</f>
        <v>46659</v>
      </c>
      <c r="H75" s="52"/>
      <c r="I75" s="22" t="str">
        <f aca="true">IF(G75="","",IF(A75="☑","Done",IF(G75&lt;TODAY(),"OVERDUE",IF(F75&lt;=TODAY(),"In progress","Upcoming"))))</f>
        <v>Upcoming</v>
      </c>
      <c r="J75" s="21"/>
      <c r="K75" s="53"/>
      <c r="L75" s="53"/>
      <c r="M75" s="53"/>
      <c r="N75" s="53"/>
      <c r="O75" s="53"/>
      <c r="P75" s="53"/>
      <c r="Q75" s="53"/>
      <c r="R75" s="53"/>
      <c r="S75" s="53"/>
      <c r="T75" s="53"/>
      <c r="U75" s="53"/>
      <c r="V75" s="53"/>
      <c r="W75" s="53"/>
      <c r="X75" s="53"/>
      <c r="Y75" s="53"/>
      <c r="Z75" s="53"/>
      <c r="AA75" s="53"/>
      <c r="AB75" s="53"/>
      <c r="AC75" s="53"/>
      <c r="AD75" s="53"/>
      <c r="AE75" s="53"/>
      <c r="AF75" s="53"/>
      <c r="AG75" s="0" t="n">
        <v>21</v>
      </c>
      <c r="AH75" s="0" t="n">
        <v>10</v>
      </c>
      <c r="AI75" s="54" t="n">
        <f aca="false">IF(OR(A75="☑",G75=""),"",G75+ROW()/100000)</f>
        <v>46659.00075</v>
      </c>
    </row>
    <row r="76" customFormat="false" ht="36" hidden="false" customHeight="true" outlineLevel="0" collapsed="false">
      <c r="A76" s="48" t="s">
        <v>50</v>
      </c>
      <c r="B76" s="49" t="s">
        <v>156</v>
      </c>
      <c r="C76" s="50" t="s">
        <v>27</v>
      </c>
      <c r="D76" s="22" t="s">
        <v>70</v>
      </c>
      <c r="E76" s="51"/>
      <c r="F76" s="20" t="n">
        <f aca="false">IF('Start Here'!$B$6="","",MIN(G76,ROUND('Start Here'!$B$6-MIN(IF(AG76&lt;=60,AG76,60+(AG76-60)*'Start Here'!$P$8),'Start Here'!$P$7),0)))</f>
        <v>46648</v>
      </c>
      <c r="G76" s="20" t="n">
        <f aca="false">IF('Start Here'!$B$6="","",IF(H76&lt;&gt;"",H76,ROUND('Start Here'!$B$6-MIN(IF(AH76&lt;=60,AH76,60+(AH76-60)*'Start Here'!$P$8),'Start Here'!$P$7),0)))</f>
        <v>46659</v>
      </c>
      <c r="H76" s="52"/>
      <c r="I76" s="22" t="str">
        <f aca="true">IF(G76="","",IF(A76="☑","Done",IF(G76&lt;TODAY(),"OVERDUE",IF(F76&lt;=TODAY(),"In progress","Upcoming"))))</f>
        <v>Upcoming</v>
      </c>
      <c r="J76" s="21"/>
      <c r="K76" s="53"/>
      <c r="L76" s="53"/>
      <c r="M76" s="53"/>
      <c r="N76" s="53"/>
      <c r="O76" s="53"/>
      <c r="P76" s="53"/>
      <c r="Q76" s="53"/>
      <c r="R76" s="53"/>
      <c r="S76" s="53"/>
      <c r="T76" s="53"/>
      <c r="U76" s="53"/>
      <c r="V76" s="53"/>
      <c r="W76" s="53"/>
      <c r="X76" s="53"/>
      <c r="Y76" s="53"/>
      <c r="Z76" s="53"/>
      <c r="AA76" s="53"/>
      <c r="AB76" s="53"/>
      <c r="AC76" s="53"/>
      <c r="AD76" s="53"/>
      <c r="AE76" s="53"/>
      <c r="AF76" s="53"/>
      <c r="AG76" s="0" t="n">
        <v>21</v>
      </c>
      <c r="AH76" s="0" t="n">
        <v>10</v>
      </c>
      <c r="AI76" s="54" t="n">
        <f aca="false">IF(OR(A76="☑",G76=""),"",G76+ROW()/100000)</f>
        <v>46659.00076</v>
      </c>
    </row>
    <row r="77" customFormat="false" ht="21.75" hidden="false" customHeight="true" outlineLevel="0" collapsed="false">
      <c r="A77" s="48" t="s">
        <v>50</v>
      </c>
      <c r="B77" s="49" t="s">
        <v>157</v>
      </c>
      <c r="C77" s="50" t="s">
        <v>27</v>
      </c>
      <c r="D77" s="22" t="s">
        <v>70</v>
      </c>
      <c r="E77" s="51"/>
      <c r="F77" s="20" t="n">
        <f aca="false">IF('Start Here'!$B$6="","",MIN(G77,ROUND('Start Here'!$B$6-MIN(IF(AG77&lt;=60,AG77,60+(AG77-60)*'Start Here'!$P$8),'Start Here'!$P$7),0)))</f>
        <v>46655</v>
      </c>
      <c r="G77" s="20" t="n">
        <f aca="false">IF('Start Here'!$B$6="","",IF(H77&lt;&gt;"",H77,ROUND('Start Here'!$B$6-MIN(IF(AH77&lt;=60,AH77,60+(AH77-60)*'Start Here'!$P$8),'Start Here'!$P$7),0)))</f>
        <v>46662</v>
      </c>
      <c r="H77" s="52"/>
      <c r="I77" s="22" t="str">
        <f aca="true">IF(G77="","",IF(A77="☑","Done",IF(G77&lt;TODAY(),"OVERDUE",IF(F77&lt;=TODAY(),"In progress","Upcoming"))))</f>
        <v>Upcoming</v>
      </c>
      <c r="J77" s="21"/>
      <c r="K77" s="53"/>
      <c r="L77" s="53"/>
      <c r="M77" s="53"/>
      <c r="N77" s="53"/>
      <c r="O77" s="53"/>
      <c r="P77" s="53"/>
      <c r="Q77" s="53"/>
      <c r="R77" s="53"/>
      <c r="S77" s="53"/>
      <c r="T77" s="53"/>
      <c r="U77" s="53"/>
      <c r="V77" s="53"/>
      <c r="W77" s="53"/>
      <c r="X77" s="53"/>
      <c r="Y77" s="53"/>
      <c r="Z77" s="53"/>
      <c r="AA77" s="53"/>
      <c r="AB77" s="53"/>
      <c r="AC77" s="53"/>
      <c r="AD77" s="53"/>
      <c r="AE77" s="53"/>
      <c r="AF77" s="53"/>
      <c r="AG77" s="0" t="n">
        <v>14</v>
      </c>
      <c r="AH77" s="0" t="n">
        <v>7</v>
      </c>
      <c r="AI77" s="54" t="n">
        <f aca="false">IF(OR(A77="☑",G77=""),"",G77+ROW()/100000)</f>
        <v>46662.00077</v>
      </c>
    </row>
    <row r="78" customFormat="false" ht="21.75" hidden="false" customHeight="true" outlineLevel="0" collapsed="false">
      <c r="A78" s="48" t="s">
        <v>50</v>
      </c>
      <c r="B78" s="49" t="s">
        <v>158</v>
      </c>
      <c r="C78" s="50" t="s">
        <v>27</v>
      </c>
      <c r="D78" s="22" t="s">
        <v>70</v>
      </c>
      <c r="E78" s="51"/>
      <c r="F78" s="20" t="n">
        <f aca="false">IF('Start Here'!$B$6="","",MIN(G78,ROUND('Start Here'!$B$6-MIN(IF(AG78&lt;=60,AG78,60+(AG78-60)*'Start Here'!$P$8),'Start Here'!$P$7),0)))</f>
        <v>46655</v>
      </c>
      <c r="G78" s="20" t="n">
        <f aca="false">IF('Start Here'!$B$6="","",IF(H78&lt;&gt;"",H78,ROUND('Start Here'!$B$6-MIN(IF(AH78&lt;=60,AH78,60+(AH78-60)*'Start Here'!$P$8),'Start Here'!$P$7),0)))</f>
        <v>46662</v>
      </c>
      <c r="H78" s="52"/>
      <c r="I78" s="22" t="str">
        <f aca="true">IF(G78="","",IF(A78="☑","Done",IF(G78&lt;TODAY(),"OVERDUE",IF(F78&lt;=TODAY(),"In progress","Upcoming"))))</f>
        <v>Upcoming</v>
      </c>
      <c r="J78" s="21"/>
      <c r="K78" s="53"/>
      <c r="L78" s="53"/>
      <c r="M78" s="53"/>
      <c r="N78" s="53"/>
      <c r="O78" s="53"/>
      <c r="P78" s="53"/>
      <c r="Q78" s="53"/>
      <c r="R78" s="53"/>
      <c r="S78" s="53"/>
      <c r="T78" s="53"/>
      <c r="U78" s="53"/>
      <c r="V78" s="53"/>
      <c r="W78" s="53"/>
      <c r="X78" s="53"/>
      <c r="Y78" s="53"/>
      <c r="Z78" s="53"/>
      <c r="AA78" s="53"/>
      <c r="AB78" s="53"/>
      <c r="AC78" s="53"/>
      <c r="AD78" s="53"/>
      <c r="AE78" s="53"/>
      <c r="AF78" s="53"/>
      <c r="AG78" s="0" t="n">
        <v>14</v>
      </c>
      <c r="AH78" s="0" t="n">
        <v>7</v>
      </c>
      <c r="AI78" s="54" t="n">
        <f aca="false">IF(OR(A78="☑",G78=""),"",G78+ROW()/100000)</f>
        <v>46662.00078</v>
      </c>
    </row>
    <row r="79" customFormat="false" ht="24" hidden="false" customHeight="true" outlineLevel="0" collapsed="false">
      <c r="A79" s="55" t="s">
        <v>159</v>
      </c>
      <c r="B79" s="55"/>
      <c r="C79" s="55"/>
      <c r="D79" s="55"/>
      <c r="E79" s="55"/>
      <c r="F79" s="55"/>
      <c r="G79" s="55"/>
      <c r="H79" s="55"/>
      <c r="I79" s="55"/>
      <c r="J79" s="55"/>
      <c r="K79" s="56"/>
      <c r="L79" s="56"/>
      <c r="M79" s="56"/>
      <c r="N79" s="56"/>
      <c r="O79" s="56"/>
      <c r="P79" s="56"/>
      <c r="Q79" s="56"/>
      <c r="R79" s="56"/>
      <c r="S79" s="56"/>
      <c r="T79" s="56"/>
      <c r="U79" s="56"/>
      <c r="V79" s="56"/>
      <c r="W79" s="56"/>
      <c r="X79" s="56"/>
      <c r="Y79" s="56"/>
      <c r="Z79" s="56"/>
      <c r="AA79" s="56"/>
      <c r="AB79" s="56"/>
      <c r="AC79" s="56"/>
      <c r="AD79" s="56"/>
      <c r="AE79" s="56"/>
      <c r="AF79" s="56"/>
      <c r="AG79" s="56"/>
      <c r="AH79" s="56"/>
      <c r="AI79" s="56"/>
    </row>
    <row r="80" customFormat="false" ht="21.75" hidden="false" customHeight="true" outlineLevel="0" collapsed="false">
      <c r="A80" s="48" t="s">
        <v>50</v>
      </c>
      <c r="B80" s="49" t="s">
        <v>160</v>
      </c>
      <c r="C80" s="57" t="s">
        <v>28</v>
      </c>
      <c r="D80" s="22" t="s">
        <v>52</v>
      </c>
      <c r="E80" s="51"/>
      <c r="F80" s="20" t="n">
        <f aca="false">IF('Start Here'!$B$6="","",MIN(G80,ROUND('Start Here'!$B$6-MIN(IF(AG80&lt;=60,AG80,60+(AG80-60)*'Start Here'!$P$8),'Start Here'!$P$7),0)))</f>
        <v>46655</v>
      </c>
      <c r="G80" s="20" t="n">
        <f aca="false">IF('Start Here'!$B$6="","",IF(H80&lt;&gt;"",H80,ROUND('Start Here'!$B$6-MIN(IF(AH80&lt;=60,AH80,60+(AH80-60)*'Start Here'!$P$8),'Start Here'!$P$7),0)))</f>
        <v>46659</v>
      </c>
      <c r="H80" s="52"/>
      <c r="I80" s="22" t="str">
        <f aca="true">IF(G80="","",IF(A80="☑","Done",IF(G80&lt;TODAY(),"OVERDUE",IF(F80&lt;=TODAY(),"In progress","Upcoming"))))</f>
        <v>Upcoming</v>
      </c>
      <c r="J80" s="21"/>
      <c r="K80" s="53"/>
      <c r="L80" s="53"/>
      <c r="M80" s="53"/>
      <c r="N80" s="53"/>
      <c r="O80" s="53"/>
      <c r="P80" s="53"/>
      <c r="Q80" s="53"/>
      <c r="R80" s="53"/>
      <c r="S80" s="53"/>
      <c r="T80" s="53"/>
      <c r="U80" s="53"/>
      <c r="V80" s="53"/>
      <c r="W80" s="53"/>
      <c r="X80" s="53"/>
      <c r="Y80" s="53"/>
      <c r="Z80" s="53"/>
      <c r="AA80" s="53"/>
      <c r="AB80" s="53"/>
      <c r="AC80" s="53"/>
      <c r="AD80" s="53"/>
      <c r="AE80" s="53"/>
      <c r="AF80" s="53"/>
      <c r="AG80" s="0" t="n">
        <v>14</v>
      </c>
      <c r="AH80" s="0" t="n">
        <v>10</v>
      </c>
      <c r="AI80" s="54" t="n">
        <f aca="false">IF(OR(A80="☑",G80=""),"",G80+ROW()/100000)</f>
        <v>46659.0008</v>
      </c>
    </row>
    <row r="81" customFormat="false" ht="21.75" hidden="false" customHeight="true" outlineLevel="0" collapsed="false">
      <c r="A81" s="48" t="s">
        <v>50</v>
      </c>
      <c r="B81" s="49" t="s">
        <v>161</v>
      </c>
      <c r="C81" s="57" t="s">
        <v>28</v>
      </c>
      <c r="D81" s="22" t="s">
        <v>52</v>
      </c>
      <c r="E81" s="51"/>
      <c r="F81" s="20" t="n">
        <f aca="false">IF('Start Here'!$B$6="","",MIN(G81,ROUND('Start Here'!$B$6-MIN(IF(AG81&lt;=60,AG81,60+(AG81-60)*'Start Here'!$P$8),'Start Here'!$P$7),0)))</f>
        <v>46655</v>
      </c>
      <c r="G81" s="20" t="n">
        <f aca="false">IF('Start Here'!$B$6="","",IF(H81&lt;&gt;"",H81,ROUND('Start Here'!$B$6-MIN(IF(AH81&lt;=60,AH81,60+(AH81-60)*'Start Here'!$P$8),'Start Here'!$P$7),0)))</f>
        <v>46659</v>
      </c>
      <c r="H81" s="52"/>
      <c r="I81" s="22" t="str">
        <f aca="true">IF(G81="","",IF(A81="☑","Done",IF(G81&lt;TODAY(),"OVERDUE",IF(F81&lt;=TODAY(),"In progress","Upcoming"))))</f>
        <v>Upcoming</v>
      </c>
      <c r="J81" s="21" t="s">
        <v>162</v>
      </c>
      <c r="K81" s="53"/>
      <c r="L81" s="53"/>
      <c r="M81" s="53"/>
      <c r="N81" s="53"/>
      <c r="O81" s="53"/>
      <c r="P81" s="53"/>
      <c r="Q81" s="53"/>
      <c r="R81" s="53"/>
      <c r="S81" s="53"/>
      <c r="T81" s="53"/>
      <c r="U81" s="53"/>
      <c r="V81" s="53"/>
      <c r="W81" s="53"/>
      <c r="X81" s="53"/>
      <c r="Y81" s="53"/>
      <c r="Z81" s="53"/>
      <c r="AA81" s="53"/>
      <c r="AB81" s="53"/>
      <c r="AC81" s="53"/>
      <c r="AD81" s="53"/>
      <c r="AE81" s="53"/>
      <c r="AF81" s="53"/>
      <c r="AG81" s="0" t="n">
        <v>14</v>
      </c>
      <c r="AH81" s="0" t="n">
        <v>10</v>
      </c>
      <c r="AI81" s="54" t="n">
        <f aca="false">IF(OR(A81="☑",G81=""),"",G81+ROW()/100000)</f>
        <v>46659.00081</v>
      </c>
    </row>
    <row r="82" customFormat="false" ht="21.75" hidden="false" customHeight="true" outlineLevel="0" collapsed="false">
      <c r="A82" s="48" t="s">
        <v>50</v>
      </c>
      <c r="B82" s="49" t="s">
        <v>163</v>
      </c>
      <c r="C82" s="57" t="s">
        <v>28</v>
      </c>
      <c r="D82" s="22" t="s">
        <v>52</v>
      </c>
      <c r="E82" s="51"/>
      <c r="F82" s="20" t="n">
        <f aca="false">IF('Start Here'!$B$6="","",MIN(G82,ROUND('Start Here'!$B$6-MIN(IF(AG82&lt;=60,AG82,60+(AG82-60)*'Start Here'!$P$8),'Start Here'!$P$7),0)))</f>
        <v>46659</v>
      </c>
      <c r="G82" s="20" t="n">
        <f aca="false">IF('Start Here'!$B$6="","",IF(H82&lt;&gt;"",H82,ROUND('Start Here'!$B$6-MIN(IF(AH82&lt;=60,AH82,60+(AH82-60)*'Start Here'!$P$8),'Start Here'!$P$7),0)))</f>
        <v>46664</v>
      </c>
      <c r="H82" s="52"/>
      <c r="I82" s="22" t="str">
        <f aca="true">IF(G82="","",IF(A82="☑","Done",IF(G82&lt;TODAY(),"OVERDUE",IF(F82&lt;=TODAY(),"In progress","Upcoming"))))</f>
        <v>Upcoming</v>
      </c>
      <c r="J82" s="21"/>
      <c r="K82" s="53"/>
      <c r="L82" s="53"/>
      <c r="M82" s="53"/>
      <c r="N82" s="53"/>
      <c r="O82" s="53"/>
      <c r="P82" s="53"/>
      <c r="Q82" s="53"/>
      <c r="R82" s="53"/>
      <c r="S82" s="53"/>
      <c r="T82" s="53"/>
      <c r="U82" s="53"/>
      <c r="V82" s="53"/>
      <c r="W82" s="53"/>
      <c r="X82" s="53"/>
      <c r="Y82" s="53"/>
      <c r="Z82" s="53"/>
      <c r="AA82" s="53"/>
      <c r="AB82" s="53"/>
      <c r="AC82" s="53"/>
      <c r="AD82" s="53"/>
      <c r="AE82" s="53"/>
      <c r="AF82" s="53"/>
      <c r="AG82" s="0" t="n">
        <v>10</v>
      </c>
      <c r="AH82" s="0" t="n">
        <v>5</v>
      </c>
      <c r="AI82" s="54" t="n">
        <f aca="false">IF(OR(A82="☑",G82=""),"",G82+ROW()/100000)</f>
        <v>46664.00082</v>
      </c>
    </row>
    <row r="83" customFormat="false" ht="21.75" hidden="false" customHeight="true" outlineLevel="0" collapsed="false">
      <c r="A83" s="48" t="s">
        <v>50</v>
      </c>
      <c r="B83" s="49" t="s">
        <v>164</v>
      </c>
      <c r="C83" s="57" t="s">
        <v>28</v>
      </c>
      <c r="D83" s="22" t="s">
        <v>70</v>
      </c>
      <c r="E83" s="51"/>
      <c r="F83" s="20" t="n">
        <f aca="false">IF('Start Here'!$B$6="","",MIN(G83,ROUND('Start Here'!$B$6-MIN(IF(AG83&lt;=60,AG83,60+(AG83-60)*'Start Here'!$P$8),'Start Here'!$P$7),0)))</f>
        <v>46659</v>
      </c>
      <c r="G83" s="20" t="n">
        <f aca="false">IF('Start Here'!$B$6="","",IF(H83&lt;&gt;"",H83,ROUND('Start Here'!$B$6-MIN(IF(AH83&lt;=60,AH83,60+(AH83-60)*'Start Here'!$P$8),'Start Here'!$P$7),0)))</f>
        <v>46666</v>
      </c>
      <c r="H83" s="52"/>
      <c r="I83" s="22" t="str">
        <f aca="true">IF(G83="","",IF(A83="☑","Done",IF(G83&lt;TODAY(),"OVERDUE",IF(F83&lt;=TODAY(),"In progress","Upcoming"))))</f>
        <v>Upcoming</v>
      </c>
      <c r="J83" s="21"/>
      <c r="K83" s="53"/>
      <c r="L83" s="53"/>
      <c r="M83" s="53"/>
      <c r="N83" s="53"/>
      <c r="O83" s="53"/>
      <c r="P83" s="53"/>
      <c r="Q83" s="53"/>
      <c r="R83" s="53"/>
      <c r="S83" s="53"/>
      <c r="T83" s="53"/>
      <c r="U83" s="53"/>
      <c r="V83" s="53"/>
      <c r="W83" s="53"/>
      <c r="X83" s="53"/>
      <c r="Y83" s="53"/>
      <c r="Z83" s="53"/>
      <c r="AA83" s="53"/>
      <c r="AB83" s="53"/>
      <c r="AC83" s="53"/>
      <c r="AD83" s="53"/>
      <c r="AE83" s="53"/>
      <c r="AF83" s="53"/>
      <c r="AG83" s="0" t="n">
        <v>10</v>
      </c>
      <c r="AH83" s="0" t="n">
        <v>3</v>
      </c>
      <c r="AI83" s="54" t="n">
        <f aca="false">IF(OR(A83="☑",G83=""),"",G83+ROW()/100000)</f>
        <v>46666.00083</v>
      </c>
    </row>
    <row r="84" customFormat="false" ht="36" hidden="false" customHeight="true" outlineLevel="0" collapsed="false">
      <c r="A84" s="48" t="s">
        <v>50</v>
      </c>
      <c r="B84" s="49" t="s">
        <v>165</v>
      </c>
      <c r="C84" s="57" t="s">
        <v>28</v>
      </c>
      <c r="D84" s="22" t="s">
        <v>52</v>
      </c>
      <c r="E84" s="51"/>
      <c r="F84" s="20" t="n">
        <f aca="false">IF('Start Here'!$B$6="","",MIN(G84,ROUND('Start Here'!$B$6-MIN(IF(AG84&lt;=60,AG84,60+(AG84-60)*'Start Here'!$P$8),'Start Here'!$P$7),0)))</f>
        <v>46662</v>
      </c>
      <c r="G84" s="20" t="n">
        <f aca="false">IF('Start Here'!$B$6="","",IF(H84&lt;&gt;"",H84,ROUND('Start Here'!$B$6-MIN(IF(AH84&lt;=60,AH84,60+(AH84-60)*'Start Here'!$P$8),'Start Here'!$P$7),0)))</f>
        <v>46667</v>
      </c>
      <c r="H84" s="52"/>
      <c r="I84" s="22" t="str">
        <f aca="true">IF(G84="","",IF(A84="☑","Done",IF(G84&lt;TODAY(),"OVERDUE",IF(F84&lt;=TODAY(),"In progress","Upcoming"))))</f>
        <v>Upcoming</v>
      </c>
      <c r="J84" s="21"/>
      <c r="K84" s="53"/>
      <c r="L84" s="53"/>
      <c r="M84" s="53"/>
      <c r="N84" s="53"/>
      <c r="O84" s="53"/>
      <c r="P84" s="53"/>
      <c r="Q84" s="53"/>
      <c r="R84" s="53"/>
      <c r="S84" s="53"/>
      <c r="T84" s="53"/>
      <c r="U84" s="53"/>
      <c r="V84" s="53"/>
      <c r="W84" s="53"/>
      <c r="X84" s="53"/>
      <c r="Y84" s="53"/>
      <c r="Z84" s="53"/>
      <c r="AA84" s="53"/>
      <c r="AB84" s="53"/>
      <c r="AC84" s="53"/>
      <c r="AD84" s="53"/>
      <c r="AE84" s="53"/>
      <c r="AF84" s="53"/>
      <c r="AG84" s="0" t="n">
        <v>7</v>
      </c>
      <c r="AH84" s="0" t="n">
        <v>2</v>
      </c>
      <c r="AI84" s="54" t="n">
        <f aca="false">IF(OR(A84="☑",G84=""),"",G84+ROW()/100000)</f>
        <v>46667.00084</v>
      </c>
    </row>
    <row r="85" customFormat="false" ht="21.75" hidden="false" customHeight="true" outlineLevel="0" collapsed="false">
      <c r="A85" s="48" t="s">
        <v>50</v>
      </c>
      <c r="B85" s="49" t="s">
        <v>166</v>
      </c>
      <c r="C85" s="57" t="s">
        <v>28</v>
      </c>
      <c r="D85" s="22" t="s">
        <v>52</v>
      </c>
      <c r="E85" s="51"/>
      <c r="F85" s="20" t="n">
        <f aca="false">IF('Start Here'!$B$6="","",MIN(G85,ROUND('Start Here'!$B$6-MIN(IF(AG85&lt;=60,AG85,60+(AG85-60)*'Start Here'!$P$8),'Start Here'!$P$7),0)))</f>
        <v>46662</v>
      </c>
      <c r="G85" s="20" t="n">
        <f aca="false">IF('Start Here'!$B$6="","",IF(H85&lt;&gt;"",H85,ROUND('Start Here'!$B$6-MIN(IF(AH85&lt;=60,AH85,60+(AH85-60)*'Start Here'!$P$8),'Start Here'!$P$7),0)))</f>
        <v>46666</v>
      </c>
      <c r="H85" s="52"/>
      <c r="I85" s="22" t="str">
        <f aca="true">IF(G85="","",IF(A85="☑","Done",IF(G85&lt;TODAY(),"OVERDUE",IF(F85&lt;=TODAY(),"In progress","Upcoming"))))</f>
        <v>Upcoming</v>
      </c>
      <c r="J85" s="21"/>
      <c r="K85" s="53"/>
      <c r="L85" s="53"/>
      <c r="M85" s="53"/>
      <c r="N85" s="53"/>
      <c r="O85" s="53"/>
      <c r="P85" s="53"/>
      <c r="Q85" s="53"/>
      <c r="R85" s="53"/>
      <c r="S85" s="53"/>
      <c r="T85" s="53"/>
      <c r="U85" s="53"/>
      <c r="V85" s="53"/>
      <c r="W85" s="53"/>
      <c r="X85" s="53"/>
      <c r="Y85" s="53"/>
      <c r="Z85" s="53"/>
      <c r="AA85" s="53"/>
      <c r="AB85" s="53"/>
      <c r="AC85" s="53"/>
      <c r="AD85" s="53"/>
      <c r="AE85" s="53"/>
      <c r="AF85" s="53"/>
      <c r="AG85" s="0" t="n">
        <v>7</v>
      </c>
      <c r="AH85" s="0" t="n">
        <v>3</v>
      </c>
      <c r="AI85" s="54" t="n">
        <f aca="false">IF(OR(A85="☑",G85=""),"",G85+ROW()/100000)</f>
        <v>46666.00085</v>
      </c>
    </row>
    <row r="86" customFormat="false" ht="21.75" hidden="false" customHeight="true" outlineLevel="0" collapsed="false">
      <c r="A86" s="48" t="s">
        <v>50</v>
      </c>
      <c r="B86" s="49" t="s">
        <v>167</v>
      </c>
      <c r="C86" s="57" t="s">
        <v>28</v>
      </c>
      <c r="D86" s="22" t="s">
        <v>52</v>
      </c>
      <c r="E86" s="51"/>
      <c r="F86" s="20" t="n">
        <f aca="false">IF('Start Here'!$B$6="","",MIN(G86,ROUND('Start Here'!$B$6-MIN(IF(AG86&lt;=60,AG86,60+(AG86-60)*'Start Here'!$P$8),'Start Here'!$P$7),0)))</f>
        <v>46662</v>
      </c>
      <c r="G86" s="20" t="n">
        <f aca="false">IF('Start Here'!$B$6="","",IF(H86&lt;&gt;"",H86,ROUND('Start Here'!$B$6-MIN(IF(AH86&lt;=60,AH86,60+(AH86-60)*'Start Here'!$P$8),'Start Here'!$P$7),0)))</f>
        <v>46666</v>
      </c>
      <c r="H86" s="52"/>
      <c r="I86" s="22" t="str">
        <f aca="true">IF(G86="","",IF(A86="☑","Done",IF(G86&lt;TODAY(),"OVERDUE",IF(F86&lt;=TODAY(),"In progress","Upcoming"))))</f>
        <v>Upcoming</v>
      </c>
      <c r="J86" s="21"/>
      <c r="K86" s="53"/>
      <c r="L86" s="53"/>
      <c r="M86" s="53"/>
      <c r="N86" s="53"/>
      <c r="O86" s="53"/>
      <c r="P86" s="53"/>
      <c r="Q86" s="53"/>
      <c r="R86" s="53"/>
      <c r="S86" s="53"/>
      <c r="T86" s="53"/>
      <c r="U86" s="53"/>
      <c r="V86" s="53"/>
      <c r="W86" s="53"/>
      <c r="X86" s="53"/>
      <c r="Y86" s="53"/>
      <c r="Z86" s="53"/>
      <c r="AA86" s="53"/>
      <c r="AB86" s="53"/>
      <c r="AC86" s="53"/>
      <c r="AD86" s="53"/>
      <c r="AE86" s="53"/>
      <c r="AF86" s="53"/>
      <c r="AG86" s="0" t="n">
        <v>7</v>
      </c>
      <c r="AH86" s="0" t="n">
        <v>3</v>
      </c>
      <c r="AI86" s="54" t="n">
        <f aca="false">IF(OR(A86="☑",G86=""),"",G86+ROW()/100000)</f>
        <v>46666.00086</v>
      </c>
    </row>
    <row r="87" customFormat="false" ht="21.75" hidden="false" customHeight="true" outlineLevel="0" collapsed="false">
      <c r="A87" s="48" t="s">
        <v>50</v>
      </c>
      <c r="B87" s="49" t="s">
        <v>168</v>
      </c>
      <c r="C87" s="57" t="s">
        <v>28</v>
      </c>
      <c r="D87" s="22" t="s">
        <v>74</v>
      </c>
      <c r="E87" s="51"/>
      <c r="F87" s="20" t="n">
        <f aca="false">IF('Start Here'!$B$6="","",MIN(G87,ROUND('Start Here'!$B$6-MIN(IF(AG87&lt;=60,AG87,60+(AG87-60)*'Start Here'!$P$8),'Start Here'!$P$7),0)))</f>
        <v>46659</v>
      </c>
      <c r="G87" s="20" t="n">
        <f aca="false">IF('Start Here'!$B$6="","",IF(H87&lt;&gt;"",H87,ROUND('Start Here'!$B$6-MIN(IF(AH87&lt;=60,AH87,60+(AH87-60)*'Start Here'!$P$8),'Start Here'!$P$7),0)))</f>
        <v>46667</v>
      </c>
      <c r="H87" s="52"/>
      <c r="I87" s="22" t="str">
        <f aca="true">IF(G87="","",IF(A87="☑","Done",IF(G87&lt;TODAY(),"OVERDUE",IF(F87&lt;=TODAY(),"In progress","Upcoming"))))</f>
        <v>Upcoming</v>
      </c>
      <c r="J87" s="21"/>
      <c r="K87" s="53"/>
      <c r="L87" s="53"/>
      <c r="M87" s="53"/>
      <c r="N87" s="53"/>
      <c r="O87" s="53"/>
      <c r="P87" s="53"/>
      <c r="Q87" s="53"/>
      <c r="R87" s="53"/>
      <c r="S87" s="53"/>
      <c r="T87" s="53"/>
      <c r="U87" s="53"/>
      <c r="V87" s="53"/>
      <c r="W87" s="53"/>
      <c r="X87" s="53"/>
      <c r="Y87" s="53"/>
      <c r="Z87" s="53"/>
      <c r="AA87" s="53"/>
      <c r="AB87" s="53"/>
      <c r="AC87" s="53"/>
      <c r="AD87" s="53"/>
      <c r="AE87" s="53"/>
      <c r="AF87" s="53"/>
      <c r="AG87" s="0" t="n">
        <v>10</v>
      </c>
      <c r="AH87" s="0" t="n">
        <v>2</v>
      </c>
      <c r="AI87" s="54" t="n">
        <f aca="false">IF(OR(A87="☑",G87=""),"",G87+ROW()/100000)</f>
        <v>46667.00087</v>
      </c>
    </row>
    <row r="88" customFormat="false" ht="24" hidden="false" customHeight="true" outlineLevel="0" collapsed="false">
      <c r="A88" s="58" t="s">
        <v>169</v>
      </c>
      <c r="B88" s="58"/>
      <c r="C88" s="58"/>
      <c r="D88" s="58"/>
      <c r="E88" s="58"/>
      <c r="F88" s="58"/>
      <c r="G88" s="58"/>
      <c r="H88" s="58"/>
      <c r="I88" s="58"/>
      <c r="J88" s="58"/>
      <c r="K88" s="59"/>
      <c r="L88" s="59"/>
      <c r="M88" s="59"/>
      <c r="N88" s="59"/>
      <c r="O88" s="59"/>
      <c r="P88" s="59"/>
      <c r="Q88" s="59"/>
      <c r="R88" s="59"/>
      <c r="S88" s="59"/>
      <c r="T88" s="59"/>
      <c r="U88" s="59"/>
      <c r="V88" s="59"/>
      <c r="W88" s="59"/>
      <c r="X88" s="59"/>
      <c r="Y88" s="59"/>
      <c r="Z88" s="59"/>
      <c r="AA88" s="59"/>
      <c r="AB88" s="59"/>
      <c r="AC88" s="59"/>
      <c r="AD88" s="59"/>
      <c r="AE88" s="59"/>
      <c r="AF88" s="59"/>
      <c r="AG88" s="59"/>
      <c r="AH88" s="59"/>
      <c r="AI88" s="59"/>
    </row>
    <row r="89" customFormat="false" ht="21.75" hidden="false" customHeight="true" outlineLevel="0" collapsed="false">
      <c r="A89" s="48" t="s">
        <v>50</v>
      </c>
      <c r="B89" s="49" t="s">
        <v>170</v>
      </c>
      <c r="C89" s="60" t="s">
        <v>29</v>
      </c>
      <c r="D89" s="22" t="s">
        <v>52</v>
      </c>
      <c r="E89" s="51"/>
      <c r="F89" s="20" t="n">
        <f aca="false">IF('Start Here'!$B$6="","",MIN(G89,ROUND('Start Here'!$B$6-MIN(IF(AG89&lt;=60,AG89,60+(AG89-60)*'Start Here'!$P$8),'Start Here'!$P$7),0)))</f>
        <v>46668</v>
      </c>
      <c r="G89" s="20" t="n">
        <f aca="false">IF('Start Here'!$B$6="","",IF(H89&lt;&gt;"",H89,ROUND('Start Here'!$B$6-MIN(IF(AH89&lt;=60,AH89,60+(AH89-60)*'Start Here'!$P$8),'Start Here'!$P$7),0)))</f>
        <v>46668</v>
      </c>
      <c r="H89" s="52"/>
      <c r="I89" s="22" t="str">
        <f aca="true">IF(G89="","",IF(A89="☑","Done",IF(G89&lt;TODAY(),"OVERDUE",IF(F89&lt;=TODAY(),"In progress","Upcoming"))))</f>
        <v>Upcoming</v>
      </c>
      <c r="J89" s="21"/>
      <c r="K89" s="53"/>
      <c r="L89" s="53"/>
      <c r="M89" s="53"/>
      <c r="N89" s="53"/>
      <c r="O89" s="53"/>
      <c r="P89" s="53"/>
      <c r="Q89" s="53"/>
      <c r="R89" s="53"/>
      <c r="S89" s="53"/>
      <c r="T89" s="53"/>
      <c r="U89" s="53"/>
      <c r="V89" s="53"/>
      <c r="W89" s="53"/>
      <c r="X89" s="53"/>
      <c r="Y89" s="53"/>
      <c r="Z89" s="53"/>
      <c r="AA89" s="53"/>
      <c r="AB89" s="53"/>
      <c r="AC89" s="53"/>
      <c r="AD89" s="53"/>
      <c r="AE89" s="53"/>
      <c r="AF89" s="53"/>
      <c r="AG89" s="0" t="n">
        <v>1</v>
      </c>
      <c r="AH89" s="0" t="n">
        <v>1</v>
      </c>
      <c r="AI89" s="54" t="n">
        <f aca="false">IF(OR(A89="☑",G89=""),"",G89+ROW()/100000)</f>
        <v>46668.00089</v>
      </c>
    </row>
    <row r="90" customFormat="false" ht="21.75" hidden="false" customHeight="true" outlineLevel="0" collapsed="false">
      <c r="A90" s="48" t="s">
        <v>50</v>
      </c>
      <c r="B90" s="49" t="s">
        <v>171</v>
      </c>
      <c r="C90" s="60" t="s">
        <v>29</v>
      </c>
      <c r="D90" s="22" t="s">
        <v>52</v>
      </c>
      <c r="E90" s="51"/>
      <c r="F90" s="20" t="n">
        <f aca="false">IF('Start Here'!$B$6="","",MIN(G90,ROUND('Start Here'!$B$6-MIN(IF(AG90&lt;=60,AG90,60+(AG90-60)*'Start Here'!$P$8),'Start Here'!$P$7),0)))</f>
        <v>46668</v>
      </c>
      <c r="G90" s="20" t="n">
        <f aca="false">IF('Start Here'!$B$6="","",IF(H90&lt;&gt;"",H90,ROUND('Start Here'!$B$6-MIN(IF(AH90&lt;=60,AH90,60+(AH90-60)*'Start Here'!$P$8),'Start Here'!$P$7),0)))</f>
        <v>46668</v>
      </c>
      <c r="H90" s="52"/>
      <c r="I90" s="22" t="str">
        <f aca="true">IF(G90="","",IF(A90="☑","Done",IF(G90&lt;TODAY(),"OVERDUE",IF(F90&lt;=TODAY(),"In progress","Upcoming"))))</f>
        <v>Upcoming</v>
      </c>
      <c r="J90" s="21"/>
      <c r="K90" s="53"/>
      <c r="L90" s="53"/>
      <c r="M90" s="53"/>
      <c r="N90" s="53"/>
      <c r="O90" s="53"/>
      <c r="P90" s="53"/>
      <c r="Q90" s="53"/>
      <c r="R90" s="53"/>
      <c r="S90" s="53"/>
      <c r="T90" s="53"/>
      <c r="U90" s="53"/>
      <c r="V90" s="53"/>
      <c r="W90" s="53"/>
      <c r="X90" s="53"/>
      <c r="Y90" s="53"/>
      <c r="Z90" s="53"/>
      <c r="AA90" s="53"/>
      <c r="AB90" s="53"/>
      <c r="AC90" s="53"/>
      <c r="AD90" s="53"/>
      <c r="AE90" s="53"/>
      <c r="AF90" s="53"/>
      <c r="AG90" s="0" t="n">
        <v>1</v>
      </c>
      <c r="AH90" s="0" t="n">
        <v>1</v>
      </c>
      <c r="AI90" s="54" t="n">
        <f aca="false">IF(OR(A90="☑",G90=""),"",G90+ROW()/100000)</f>
        <v>46668.0009</v>
      </c>
    </row>
    <row r="91" customFormat="false" ht="36" hidden="false" customHeight="true" outlineLevel="0" collapsed="false">
      <c r="A91" s="48" t="s">
        <v>50</v>
      </c>
      <c r="B91" s="49" t="s">
        <v>172</v>
      </c>
      <c r="C91" s="60" t="s">
        <v>29</v>
      </c>
      <c r="D91" s="22" t="s">
        <v>52</v>
      </c>
      <c r="E91" s="51"/>
      <c r="F91" s="20" t="n">
        <f aca="false">IF('Start Here'!$B$6="","",MIN(G91,ROUND('Start Here'!$B$6-MIN(IF(AG91&lt;=60,AG91,60+(AG91-60)*'Start Here'!$P$8),'Start Here'!$P$7),0)))</f>
        <v>46669</v>
      </c>
      <c r="G91" s="20" t="n">
        <f aca="false">IF('Start Here'!$B$6="","",IF(H91&lt;&gt;"",H91,ROUND('Start Here'!$B$6-MIN(IF(AH91&lt;=60,AH91,60+(AH91-60)*'Start Here'!$P$8),'Start Here'!$P$7),0)))</f>
        <v>46669</v>
      </c>
      <c r="H91" s="52"/>
      <c r="I91" s="22" t="str">
        <f aca="true">IF(G91="","",IF(A91="☑","Done",IF(G91&lt;TODAY(),"OVERDUE",IF(F91&lt;=TODAY(),"In progress","Upcoming"))))</f>
        <v>Upcoming</v>
      </c>
      <c r="J91" s="21" t="s">
        <v>173</v>
      </c>
      <c r="K91" s="53"/>
      <c r="L91" s="53"/>
      <c r="M91" s="53"/>
      <c r="N91" s="53"/>
      <c r="O91" s="53"/>
      <c r="P91" s="53"/>
      <c r="Q91" s="53"/>
      <c r="R91" s="53"/>
      <c r="S91" s="53"/>
      <c r="T91" s="53"/>
      <c r="U91" s="53"/>
      <c r="V91" s="53"/>
      <c r="W91" s="53"/>
      <c r="X91" s="53"/>
      <c r="Y91" s="53"/>
      <c r="Z91" s="53"/>
      <c r="AA91" s="53"/>
      <c r="AB91" s="53"/>
      <c r="AC91" s="53"/>
      <c r="AD91" s="53"/>
      <c r="AE91" s="53"/>
      <c r="AF91" s="53"/>
      <c r="AG91" s="0" t="n">
        <v>0</v>
      </c>
      <c r="AH91" s="0" t="n">
        <v>0</v>
      </c>
      <c r="AI91" s="54" t="n">
        <f aca="false">IF(OR(A91="☑",G91=""),"",G91+ROW()/100000)</f>
        <v>46669.00091</v>
      </c>
    </row>
    <row r="92" customFormat="false" ht="24" hidden="false" customHeight="true" outlineLevel="0" collapsed="false">
      <c r="A92" s="61" t="s">
        <v>174</v>
      </c>
      <c r="B92" s="61"/>
      <c r="C92" s="61"/>
      <c r="D92" s="61"/>
      <c r="E92" s="61"/>
      <c r="F92" s="61"/>
      <c r="G92" s="61"/>
      <c r="H92" s="61"/>
      <c r="I92" s="61"/>
      <c r="J92" s="61"/>
      <c r="K92" s="62"/>
      <c r="L92" s="62"/>
      <c r="M92" s="62"/>
      <c r="N92" s="62"/>
      <c r="O92" s="62"/>
      <c r="P92" s="62"/>
      <c r="Q92" s="62"/>
      <c r="R92" s="62"/>
      <c r="S92" s="62"/>
      <c r="T92" s="62"/>
      <c r="U92" s="62"/>
      <c r="V92" s="62"/>
      <c r="W92" s="62"/>
      <c r="X92" s="62"/>
      <c r="Y92" s="62"/>
      <c r="Z92" s="62"/>
      <c r="AA92" s="62"/>
      <c r="AB92" s="62"/>
      <c r="AC92" s="62"/>
      <c r="AD92" s="62"/>
      <c r="AE92" s="62"/>
      <c r="AF92" s="62"/>
      <c r="AG92" s="62"/>
      <c r="AH92" s="62"/>
      <c r="AI92" s="62"/>
    </row>
    <row r="93" customFormat="false" ht="36" hidden="false" customHeight="true" outlineLevel="0" collapsed="false">
      <c r="A93" s="48" t="s">
        <v>50</v>
      </c>
      <c r="B93" s="49" t="s">
        <v>175</v>
      </c>
      <c r="C93" s="63" t="s">
        <v>30</v>
      </c>
      <c r="D93" s="22" t="s">
        <v>52</v>
      </c>
      <c r="E93" s="51"/>
      <c r="F93" s="20" t="n">
        <f aca="false">IF('Start Here'!$B$6="","",MIN(G93,ROUND('Start Here'!$B$6-MIN(IF(AG93&lt;=60,AG93,60+(AG93-60)*'Start Here'!$P$8),'Start Here'!$P$7),0)))</f>
        <v>46669</v>
      </c>
      <c r="G93" s="20" t="n">
        <f aca="false">IF('Start Here'!$B$6="","",IF(H93&lt;&gt;"",H93,ROUND('Start Here'!$B$6-MIN(IF(AH93&lt;=60,AH93,60+(AH93-60)*'Start Here'!$P$8),'Start Here'!$P$7),0)))</f>
        <v>46683</v>
      </c>
      <c r="H93" s="52"/>
      <c r="I93" s="22" t="str">
        <f aca="true">IF(G93="","",IF(A93="☑","Done",IF(G93&lt;TODAY(),"OVERDUE",IF(F93&lt;=TODAY(),"In progress","Upcoming"))))</f>
        <v>Upcoming</v>
      </c>
      <c r="J93" s="21" t="s">
        <v>176</v>
      </c>
      <c r="K93" s="53"/>
      <c r="L93" s="53"/>
      <c r="M93" s="53"/>
      <c r="N93" s="53"/>
      <c r="O93" s="53"/>
      <c r="P93" s="53"/>
      <c r="Q93" s="53"/>
      <c r="R93" s="53"/>
      <c r="S93" s="53"/>
      <c r="T93" s="53"/>
      <c r="U93" s="53"/>
      <c r="V93" s="53"/>
      <c r="W93" s="53"/>
      <c r="X93" s="53"/>
      <c r="Y93" s="53"/>
      <c r="Z93" s="53"/>
      <c r="AA93" s="53"/>
      <c r="AB93" s="53"/>
      <c r="AC93" s="53"/>
      <c r="AD93" s="53"/>
      <c r="AE93" s="53"/>
      <c r="AF93" s="53"/>
      <c r="AG93" s="0" t="n">
        <v>0</v>
      </c>
      <c r="AH93" s="0" t="n">
        <v>-14</v>
      </c>
      <c r="AI93" s="54" t="n">
        <f aca="false">IF(OR(A93="☑",G93=""),"",G93+ROW()/100000)</f>
        <v>46683.00093</v>
      </c>
    </row>
    <row r="94" customFormat="false" ht="21.75" hidden="false" customHeight="true" outlineLevel="0" collapsed="false">
      <c r="A94" s="48" t="s">
        <v>50</v>
      </c>
      <c r="B94" s="49" t="s">
        <v>177</v>
      </c>
      <c r="C94" s="63" t="s">
        <v>30</v>
      </c>
      <c r="D94" s="22" t="s">
        <v>70</v>
      </c>
      <c r="E94" s="51"/>
      <c r="F94" s="20" t="n">
        <f aca="false">IF('Start Here'!$B$6="","",MIN(G94,ROUND('Start Here'!$B$6-MIN(IF(AG94&lt;=60,AG94,60+(AG94-60)*'Start Here'!$P$8),'Start Here'!$P$7),0)))</f>
        <v>46669</v>
      </c>
      <c r="G94" s="20" t="n">
        <f aca="false">IF('Start Here'!$B$6="","",IF(H94&lt;&gt;"",H94,ROUND('Start Here'!$B$6-MIN(IF(AH94&lt;=60,AH94,60+(AH94-60)*'Start Here'!$P$8),'Start Here'!$P$7),0)))</f>
        <v>46671</v>
      </c>
      <c r="H94" s="52"/>
      <c r="I94" s="22" t="str">
        <f aca="true">IF(G94="","",IF(A94="☑","Done",IF(G94&lt;TODAY(),"OVERDUE",IF(F94&lt;=TODAY(),"In progress","Upcoming"))))</f>
        <v>Upcoming</v>
      </c>
      <c r="J94" s="21"/>
      <c r="K94" s="53"/>
      <c r="L94" s="53"/>
      <c r="M94" s="53"/>
      <c r="N94" s="53"/>
      <c r="O94" s="53"/>
      <c r="P94" s="53"/>
      <c r="Q94" s="53"/>
      <c r="R94" s="53"/>
      <c r="S94" s="53"/>
      <c r="T94" s="53"/>
      <c r="U94" s="53"/>
      <c r="V94" s="53"/>
      <c r="W94" s="53"/>
      <c r="X94" s="53"/>
      <c r="Y94" s="53"/>
      <c r="Z94" s="53"/>
      <c r="AA94" s="53"/>
      <c r="AB94" s="53"/>
      <c r="AC94" s="53"/>
      <c r="AD94" s="53"/>
      <c r="AE94" s="53"/>
      <c r="AF94" s="53"/>
      <c r="AG94" s="0" t="n">
        <v>0</v>
      </c>
      <c r="AH94" s="0" t="n">
        <v>-2</v>
      </c>
      <c r="AI94" s="54" t="n">
        <f aca="false">IF(OR(A94="☑",G94=""),"",G94+ROW()/100000)</f>
        <v>46671.00094</v>
      </c>
    </row>
    <row r="95" customFormat="false" ht="21.75" hidden="false" customHeight="true" outlineLevel="0" collapsed="false">
      <c r="A95" s="48" t="s">
        <v>50</v>
      </c>
      <c r="B95" s="49" t="s">
        <v>178</v>
      </c>
      <c r="C95" s="63" t="s">
        <v>30</v>
      </c>
      <c r="D95" s="22" t="s">
        <v>70</v>
      </c>
      <c r="E95" s="51"/>
      <c r="F95" s="20" t="n">
        <f aca="false">IF('Start Here'!$B$6="","",MIN(G95,ROUND('Start Here'!$B$6-MIN(IF(AG95&lt;=60,AG95,60+(AG95-60)*'Start Here'!$P$8),'Start Here'!$P$7),0)))</f>
        <v>46676</v>
      </c>
      <c r="G95" s="20" t="n">
        <f aca="false">IF('Start Here'!$B$6="","",IF(H95&lt;&gt;"",H95,ROUND('Start Here'!$B$6-MIN(IF(AH95&lt;=60,AH95,60+(AH95-60)*'Start Here'!$P$8),'Start Here'!$P$7),0)))</f>
        <v>46759</v>
      </c>
      <c r="H95" s="52"/>
      <c r="I95" s="22" t="str">
        <f aca="true">IF(G95="","",IF(A95="☑","Done",IF(G95&lt;TODAY(),"OVERDUE",IF(F95&lt;=TODAY(),"In progress","Upcoming"))))</f>
        <v>Upcoming</v>
      </c>
      <c r="J95" s="21" t="s">
        <v>179</v>
      </c>
      <c r="K95" s="53"/>
      <c r="L95" s="53"/>
      <c r="M95" s="53"/>
      <c r="N95" s="53"/>
      <c r="O95" s="53"/>
      <c r="P95" s="53"/>
      <c r="Q95" s="53"/>
      <c r="R95" s="53"/>
      <c r="S95" s="53"/>
      <c r="T95" s="53"/>
      <c r="U95" s="53"/>
      <c r="V95" s="53"/>
      <c r="W95" s="53"/>
      <c r="X95" s="53"/>
      <c r="Y95" s="53"/>
      <c r="Z95" s="53"/>
      <c r="AA95" s="53"/>
      <c r="AB95" s="53"/>
      <c r="AC95" s="53"/>
      <c r="AD95" s="53"/>
      <c r="AE95" s="53"/>
      <c r="AF95" s="53"/>
      <c r="AG95" s="0" t="n">
        <v>-7</v>
      </c>
      <c r="AH95" s="0" t="n">
        <v>-90</v>
      </c>
      <c r="AI95" s="54" t="n">
        <f aca="false">IF(OR(A95="☑",G95=""),"",G95+ROW()/100000)</f>
        <v>46759.00095</v>
      </c>
    </row>
    <row r="96" customFormat="false" ht="21.75" hidden="false" customHeight="true" outlineLevel="0" collapsed="false">
      <c r="A96" s="48" t="s">
        <v>50</v>
      </c>
      <c r="B96" s="49" t="s">
        <v>180</v>
      </c>
      <c r="C96" s="63" t="s">
        <v>30</v>
      </c>
      <c r="D96" s="22" t="s">
        <v>74</v>
      </c>
      <c r="E96" s="51"/>
      <c r="F96" s="20" t="n">
        <f aca="false">IF('Start Here'!$B$6="","",MIN(G96,ROUND('Start Here'!$B$6-MIN(IF(AG96&lt;=60,AG96,60+(AG96-60)*'Start Here'!$P$8),'Start Here'!$P$7),0)))</f>
        <v>46676</v>
      </c>
      <c r="G96" s="20" t="n">
        <f aca="false">IF('Start Here'!$B$6="","",IF(H96&lt;&gt;"",H96,ROUND('Start Here'!$B$6-MIN(IF(AH96&lt;=60,AH96,60+(AH96-60)*'Start Here'!$P$8),'Start Here'!$P$7),0)))</f>
        <v>46699</v>
      </c>
      <c r="H96" s="52"/>
      <c r="I96" s="22" t="str">
        <f aca="true">IF(G96="","",IF(A96="☑","Done",IF(G96&lt;TODAY(),"OVERDUE",IF(F96&lt;=TODAY(),"In progress","Upcoming"))))</f>
        <v>Upcoming</v>
      </c>
      <c r="J96" s="21"/>
      <c r="K96" s="53"/>
      <c r="L96" s="53"/>
      <c r="M96" s="53"/>
      <c r="N96" s="53"/>
      <c r="O96" s="53"/>
      <c r="P96" s="53"/>
      <c r="Q96" s="53"/>
      <c r="R96" s="53"/>
      <c r="S96" s="53"/>
      <c r="T96" s="53"/>
      <c r="U96" s="53"/>
      <c r="V96" s="53"/>
      <c r="W96" s="53"/>
      <c r="X96" s="53"/>
      <c r="Y96" s="53"/>
      <c r="Z96" s="53"/>
      <c r="AA96" s="53"/>
      <c r="AB96" s="53"/>
      <c r="AC96" s="53"/>
      <c r="AD96" s="53"/>
      <c r="AE96" s="53"/>
      <c r="AF96" s="53"/>
      <c r="AG96" s="0" t="n">
        <v>-7</v>
      </c>
      <c r="AH96" s="0" t="n">
        <v>-30</v>
      </c>
      <c r="AI96" s="54" t="n">
        <f aca="false">IF(OR(A96="☑",G96=""),"",G96+ROW()/100000)</f>
        <v>46699.00096</v>
      </c>
    </row>
    <row r="97" customFormat="false" ht="21.75" hidden="false" customHeight="true" outlineLevel="0" collapsed="false">
      <c r="A97" s="48" t="s">
        <v>50</v>
      </c>
      <c r="B97" s="49" t="s">
        <v>181</v>
      </c>
      <c r="C97" s="63" t="s">
        <v>30</v>
      </c>
      <c r="D97" s="22" t="s">
        <v>74</v>
      </c>
      <c r="E97" s="51"/>
      <c r="F97" s="20" t="n">
        <f aca="false">IF('Start Here'!$B$6="","",MIN(G97,ROUND('Start Here'!$B$6-MIN(IF(AG97&lt;=60,AG97,60+(AG97-60)*'Start Here'!$P$8),'Start Here'!$P$7),0)))</f>
        <v>46683</v>
      </c>
      <c r="G97" s="20" t="n">
        <f aca="false">IF('Start Here'!$B$6="","",IF(H97&lt;&gt;"",H97,ROUND('Start Here'!$B$6-MIN(IF(AH97&lt;=60,AH97,60+(AH97-60)*'Start Here'!$P$8),'Start Here'!$P$7),0)))</f>
        <v>46729</v>
      </c>
      <c r="H97" s="52"/>
      <c r="I97" s="22" t="str">
        <f aca="true">IF(G97="","",IF(A97="☑","Done",IF(G97&lt;TODAY(),"OVERDUE",IF(F97&lt;=TODAY(),"In progress","Upcoming"))))</f>
        <v>Upcoming</v>
      </c>
      <c r="J97" s="21" t="s">
        <v>182</v>
      </c>
      <c r="K97" s="53"/>
      <c r="L97" s="53"/>
      <c r="M97" s="53"/>
      <c r="N97" s="53"/>
      <c r="O97" s="53"/>
      <c r="P97" s="53"/>
      <c r="Q97" s="53"/>
      <c r="R97" s="53"/>
      <c r="S97" s="53"/>
      <c r="T97" s="53"/>
      <c r="U97" s="53"/>
      <c r="V97" s="53"/>
      <c r="W97" s="53"/>
      <c r="X97" s="53"/>
      <c r="Y97" s="53"/>
      <c r="Z97" s="53"/>
      <c r="AA97" s="53"/>
      <c r="AB97" s="53"/>
      <c r="AC97" s="53"/>
      <c r="AD97" s="53"/>
      <c r="AE97" s="53"/>
      <c r="AF97" s="53"/>
      <c r="AG97" s="0" t="n">
        <v>-14</v>
      </c>
      <c r="AH97" s="0" t="n">
        <v>-60</v>
      </c>
      <c r="AI97" s="54" t="n">
        <f aca="false">IF(OR(A97="☑",G97=""),"",G97+ROW()/100000)</f>
        <v>46729.00097</v>
      </c>
    </row>
    <row r="98" customFormat="false" ht="21.75" hidden="false" customHeight="true" outlineLevel="0" collapsed="false">
      <c r="A98" s="48" t="s">
        <v>50</v>
      </c>
      <c r="B98" s="49" t="s">
        <v>183</v>
      </c>
      <c r="C98" s="63" t="s">
        <v>30</v>
      </c>
      <c r="D98" s="22" t="s">
        <v>74</v>
      </c>
      <c r="E98" s="51"/>
      <c r="F98" s="20" t="n">
        <f aca="false">IF('Start Here'!$B$6="","",MIN(G98,ROUND('Start Here'!$B$6-MIN(IF(AG98&lt;=60,AG98,60+(AG98-60)*'Start Here'!$P$8),'Start Here'!$P$7),0)))</f>
        <v>46683</v>
      </c>
      <c r="G98" s="20" t="n">
        <f aca="false">IF('Start Here'!$B$6="","",IF(H98&lt;&gt;"",H98,ROUND('Start Here'!$B$6-MIN(IF(AH98&lt;=60,AH98,60+(AH98-60)*'Start Here'!$P$8),'Start Here'!$P$7),0)))</f>
        <v>46714</v>
      </c>
      <c r="H98" s="52"/>
      <c r="I98" s="22" t="str">
        <f aca="true">IF(G98="","",IF(A98="☑","Done",IF(G98&lt;TODAY(),"OVERDUE",IF(F98&lt;=TODAY(),"In progress","Upcoming"))))</f>
        <v>Upcoming</v>
      </c>
      <c r="J98" s="21"/>
      <c r="K98" s="53"/>
      <c r="L98" s="53"/>
      <c r="M98" s="53"/>
      <c r="N98" s="53"/>
      <c r="O98" s="53"/>
      <c r="P98" s="53"/>
      <c r="Q98" s="53"/>
      <c r="R98" s="53"/>
      <c r="S98" s="53"/>
      <c r="T98" s="53"/>
      <c r="U98" s="53"/>
      <c r="V98" s="53"/>
      <c r="W98" s="53"/>
      <c r="X98" s="53"/>
      <c r="Y98" s="53"/>
      <c r="Z98" s="53"/>
      <c r="AA98" s="53"/>
      <c r="AB98" s="53"/>
      <c r="AC98" s="53"/>
      <c r="AD98" s="53"/>
      <c r="AE98" s="53"/>
      <c r="AF98" s="53"/>
      <c r="AG98" s="0" t="n">
        <v>-14</v>
      </c>
      <c r="AH98" s="0" t="n">
        <v>-45</v>
      </c>
      <c r="AI98" s="54" t="n">
        <f aca="false">IF(OR(A98="☑",G98=""),"",G98+ROW()/100000)</f>
        <v>46714.00098</v>
      </c>
    </row>
    <row r="99" customFormat="false" ht="21.75" hidden="false" customHeight="true" outlineLevel="0" collapsed="false">
      <c r="A99" s="48" t="s">
        <v>50</v>
      </c>
      <c r="B99" s="49" t="s">
        <v>184</v>
      </c>
      <c r="C99" s="63" t="s">
        <v>30</v>
      </c>
      <c r="D99" s="22" t="s">
        <v>74</v>
      </c>
      <c r="E99" s="51"/>
      <c r="F99" s="20" t="n">
        <f aca="false">IF('Start Here'!$B$6="","",MIN(G99,ROUND('Start Here'!$B$6-MIN(IF(AG99&lt;=60,AG99,60+(AG99-60)*'Start Here'!$P$8),'Start Here'!$P$7),0)))</f>
        <v>46699</v>
      </c>
      <c r="G99" s="20" t="n">
        <f aca="false">IF('Start Here'!$B$6="","",IF(H99&lt;&gt;"",H99,ROUND('Start Here'!$B$6-MIN(IF(AH99&lt;=60,AH99,60+(AH99-60)*'Start Here'!$P$8),'Start Here'!$P$7),0)))</f>
        <v>46759</v>
      </c>
      <c r="H99" s="52"/>
      <c r="I99" s="22" t="str">
        <f aca="true">IF(G99="","",IF(A99="☑","Done",IF(G99&lt;TODAY(),"OVERDUE",IF(F99&lt;=TODAY(),"In progress","Upcoming"))))</f>
        <v>Upcoming</v>
      </c>
      <c r="J99" s="21"/>
      <c r="K99" s="53"/>
      <c r="L99" s="53"/>
      <c r="M99" s="53"/>
      <c r="N99" s="53"/>
      <c r="O99" s="53"/>
      <c r="P99" s="53"/>
      <c r="Q99" s="53"/>
      <c r="R99" s="53"/>
      <c r="S99" s="53"/>
      <c r="T99" s="53"/>
      <c r="U99" s="53"/>
      <c r="V99" s="53"/>
      <c r="W99" s="53"/>
      <c r="X99" s="53"/>
      <c r="Y99" s="53"/>
      <c r="Z99" s="53"/>
      <c r="AA99" s="53"/>
      <c r="AB99" s="53"/>
      <c r="AC99" s="53"/>
      <c r="AD99" s="53"/>
      <c r="AE99" s="53"/>
      <c r="AF99" s="53"/>
      <c r="AG99" s="0" t="n">
        <v>-30</v>
      </c>
      <c r="AH99" s="0" t="n">
        <v>-90</v>
      </c>
      <c r="AI99" s="54" t="n">
        <f aca="false">IF(OR(A99="☑",G99=""),"",G99+ROW()/100000)</f>
        <v>46759.00099</v>
      </c>
    </row>
  </sheetData>
  <autoFilter ref="A7:J99"/>
  <mergeCells count="12">
    <mergeCell ref="A1:J1"/>
    <mergeCell ref="A8:J8"/>
    <mergeCell ref="A21:J21"/>
    <mergeCell ref="A29:J29"/>
    <mergeCell ref="A38:J38"/>
    <mergeCell ref="A46:J46"/>
    <mergeCell ref="A54:J54"/>
    <mergeCell ref="A60:J60"/>
    <mergeCell ref="A69:J69"/>
    <mergeCell ref="A79:J79"/>
    <mergeCell ref="A88:J88"/>
    <mergeCell ref="A92:J92"/>
  </mergeCells>
  <conditionalFormatting sqref="K8:AF99">
    <cfRule type="expression" priority="2" aboveAverage="0" equalAverage="0" bottom="0" percent="0" rank="0" text="" dxfId="19">
      <formula>AND(ISNUMBER($F8),ISNUMBER(K$7),$F8&lt;=EOMONTH(K$7,0),$G8&gt;=K$7,$A8="☑")</formula>
    </cfRule>
    <cfRule type="expression" priority="3" aboveAverage="0" equalAverage="0" bottom="0" percent="0" rank="0" text="" dxfId="20">
      <formula>AND(ISNUMBER($F8),ISNUMBER(K$7),$F8&lt;=EOMONTH(K$7,0),$G8&gt;=K$7,$I8="OVERDUE")</formula>
    </cfRule>
    <cfRule type="expression" priority="4" aboveAverage="0" equalAverage="0" bottom="0" percent="0" rank="0" text="" dxfId="21">
      <formula>AND(ISNUMBER($F8),ISNUMBER(K$7),$F8&lt;=EOMONTH(K$7,0),$G8&gt;=K$7)</formula>
    </cfRule>
    <cfRule type="expression" priority="5" aboveAverage="0" equalAverage="0" bottom="0" percent="0" rank="0" text="" dxfId="22">
      <formula>AND(ISNUMBER(K$7),TODAY()&gt;=K$7,TODAY()&lt;=EOMONTH(K$7,0))</formula>
    </cfRule>
  </conditionalFormatting>
  <conditionalFormatting sqref="K7:AF7">
    <cfRule type="expression" priority="6" aboveAverage="0" equalAverage="0" bottom="0" percent="0" rank="0" text="" dxfId="23">
      <formula>AND(ISNUMBER($C$3),ISNUMBER(K$7),$C$3&gt;=K$7,$C$3&lt;=EOMONTH(K$7,0))</formula>
    </cfRule>
    <cfRule type="expression" priority="7" aboveAverage="0" equalAverage="0" bottom="0" percent="0" rank="0" text="" dxfId="24">
      <formula>AND(ISNUMBER(K$7),TODAY()&gt;=K$7,TODAY()&lt;=EOMONTH(K$7,0))</formula>
    </cfRule>
  </conditionalFormatting>
  <conditionalFormatting sqref="A8:J99">
    <cfRule type="expression" priority="8" aboveAverage="0" equalAverage="0" bottom="0" percent="0" rank="0" text="" dxfId="25">
      <formula>$A8="☑"</formula>
    </cfRule>
  </conditionalFormatting>
  <conditionalFormatting sqref="D8:D99">
    <cfRule type="expression" priority="9" aboveAverage="0" equalAverage="0" bottom="0" percent="0" rank="0" text="" dxfId="0">
      <formula>D8="High"</formula>
    </cfRule>
    <cfRule type="expression" priority="10" aboveAverage="0" equalAverage="0" bottom="0" percent="0" rank="0" text="" dxfId="26">
      <formula>D8="Medium"</formula>
    </cfRule>
    <cfRule type="expression" priority="11" aboveAverage="0" equalAverage="0" bottom="0" percent="0" rank="0" text="" dxfId="27">
      <formula>D8="Low"</formula>
    </cfRule>
  </conditionalFormatting>
  <conditionalFormatting sqref="I8:I99">
    <cfRule type="expression" priority="12" aboveAverage="0" equalAverage="0" bottom="0" percent="0" rank="0" text="" dxfId="0">
      <formula>I8="OVERDUE"</formula>
    </cfRule>
    <cfRule type="expression" priority="13" aboveAverage="0" equalAverage="0" bottom="0" percent="0" rank="0" text="" dxfId="1">
      <formula>I8="In progress"</formula>
    </cfRule>
    <cfRule type="expression" priority="14" aboveAverage="0" equalAverage="0" bottom="0" percent="0" rank="0" text="" dxfId="27">
      <formula>I8="Done"</formula>
    </cfRule>
  </conditionalFormatting>
  <dataValidations count="4">
    <dataValidation allowBlank="true" errorStyle="stop" operator="between" showDropDown="false" showErrorMessage="false" showInputMessage="false" sqref="A9:A20 A22:A28 A30:A37 A39:A45 A47:A53 A55:A59 A61:A68 A70:A78 A80:A87 A89:A91 A93:A99" type="list">
      <formula1>"☐,☑"</formula1>
      <formula2>0</formula2>
    </dataValidation>
    <dataValidation allowBlank="true" errorStyle="stop" operator="between" showDropDown="false" showErrorMessage="false" showInputMessage="false" sqref="D9:D20 D22:D28 D30:D37 D39:D45 D47:D53 D55:D59 D61:D68 D70:D78 D80:D87 D89:D91 D93:D99" type="list">
      <formula1>"High,Medium,Low"</formula1>
      <formula2>0</formula2>
    </dataValidation>
    <dataValidation allowBlank="true" errorStyle="stop" operator="between" showDropDown="false" showErrorMessage="false" showInputMessage="false" sqref="E9:E20 E22:E28 E30:E37 E39:E45 E47:E53 E55:E59 E61:E68 E70:E78 E80:E87 E89:E91 E93:E99" type="list">
      <formula1>"Partner 1,Partner 2,Both,Planner,Family,Vendor"</formula1>
      <formula2>0</formula2>
    </dataValidation>
    <dataValidation allowBlank="true" error="Enter a valid date, like 03/15/2027." errorStyle="stop" errorTitle="Date" operator="greaterThan" showDropDown="false" showErrorMessage="true" showInputMessage="false" sqref="H9:H20 H22:H28 H30:H37 H39:H45 H47:H53 H55:H59 H61:H68 H70:H78 H80:H87 H89:H91 H93:H99" type="date">
      <formula1>36526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E9D6"/>
    <pageSetUpPr fitToPage="true"/>
  </sheetPr>
  <dimension ref="B1:H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5" topLeftCell="C6" activePane="bottomRight" state="frozen"/>
      <selection pane="topLeft" activeCell="A1" activeCellId="0" sqref="A1"/>
      <selection pane="topRight" activeCell="C1" activeCellId="0" sqref="C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40"/>
    <col collapsed="false" customWidth="true" hidden="false" outlineLevel="0" max="6" min="3" style="0" width="14"/>
    <col collapsed="false" customWidth="true" hidden="false" outlineLevel="0" max="7" min="7" style="0" width="16"/>
    <col collapsed="false" customWidth="true" hidden="false" outlineLevel="0" max="8" min="8" style="0" width="60"/>
  </cols>
  <sheetData>
    <row r="1" customFormat="false" ht="39.75" hidden="false" customHeight="true" outlineLevel="0" collapsed="false">
      <c r="B1" s="73" t="s">
        <v>185</v>
      </c>
      <c r="C1" s="73"/>
      <c r="D1" s="73"/>
      <c r="E1" s="73"/>
      <c r="F1" s="73"/>
      <c r="G1" s="73"/>
      <c r="H1" s="73"/>
    </row>
    <row r="2" customFormat="false" ht="15" hidden="false" customHeight="false" outlineLevel="0" collapsed="false">
      <c r="B2" s="35" t="str">
        <f aca="false">HYPERLINK("#'Start Here'!A1","← Back to Start Here")</f>
        <v>← Back to Start Here</v>
      </c>
    </row>
    <row r="3" customFormat="false" ht="15" hidden="false" customHeight="true" outlineLevel="0" collapsed="false">
      <c r="B3" s="74" t="s">
        <v>186</v>
      </c>
      <c r="C3" s="74"/>
      <c r="D3" s="74"/>
      <c r="E3" s="74"/>
      <c r="F3" s="74"/>
      <c r="G3" s="74"/>
      <c r="H3" s="74"/>
    </row>
    <row r="5" customFormat="false" ht="30" hidden="false" customHeight="true" outlineLevel="0" collapsed="false">
      <c r="B5" s="75" t="s">
        <v>187</v>
      </c>
      <c r="C5" s="75" t="s">
        <v>188</v>
      </c>
      <c r="D5" s="75" t="s">
        <v>189</v>
      </c>
      <c r="E5" s="75" t="s">
        <v>190</v>
      </c>
      <c r="F5" s="75" t="s">
        <v>191</v>
      </c>
      <c r="G5" s="75" t="s">
        <v>14</v>
      </c>
      <c r="H5" s="75" t="s">
        <v>192</v>
      </c>
    </row>
    <row r="6" customFormat="false" ht="33.75" hidden="false" customHeight="true" outlineLevel="0" collapsed="false">
      <c r="B6" s="49" t="s">
        <v>103</v>
      </c>
      <c r="C6" s="76" t="n">
        <v>180</v>
      </c>
      <c r="D6" s="20" t="n">
        <f aca="false">IF('Start Here'!$B$6="","",'Start Here'!$B$6-C6)</f>
        <v>46489</v>
      </c>
      <c r="E6" s="24" t="str">
        <f aca="false">IF(D6="","",TEXT(D6,"dddd"))</f>
        <v>Monday</v>
      </c>
      <c r="F6" s="77" t="n">
        <f aca="true">IF(D6="","",D6-TODAY())</f>
        <v>190</v>
      </c>
      <c r="G6" s="22" t="str">
        <f aca="false">IF(D6="","",IF(F6&lt;0,"Passed",IF(F6&lt;=7,"This week",IF(F6&lt;=30,"Within 30 days","Upcoming"))))</f>
        <v>Upcoming</v>
      </c>
      <c r="H6" s="21" t="s">
        <v>193</v>
      </c>
    </row>
    <row r="7" customFormat="false" ht="33.75" hidden="false" customHeight="true" outlineLevel="0" collapsed="false">
      <c r="B7" s="49" t="s">
        <v>194</v>
      </c>
      <c r="C7" s="76" t="n">
        <v>45</v>
      </c>
      <c r="D7" s="20" t="n">
        <f aca="false">IF('Start Here'!$B$6="","",'Start Here'!$B$6-C7)</f>
        <v>46624</v>
      </c>
      <c r="E7" s="24" t="str">
        <f aca="false">IF(D7="","",TEXT(D7,"dddd"))</f>
        <v>Wednesday</v>
      </c>
      <c r="F7" s="77" t="n">
        <f aca="true">IF(D7="","",D7-TODAY())</f>
        <v>325</v>
      </c>
      <c r="G7" s="22" t="str">
        <f aca="false">IF(D7="","",IF(F7&lt;0,"Passed",IF(F7&lt;=7,"This week",IF(F7&lt;=30,"Within 30 days","Upcoming"))))</f>
        <v>Upcoming</v>
      </c>
      <c r="H7" s="21" t="s">
        <v>195</v>
      </c>
    </row>
    <row r="8" customFormat="false" ht="33.75" hidden="false" customHeight="true" outlineLevel="0" collapsed="false">
      <c r="B8" s="49" t="s">
        <v>196</v>
      </c>
      <c r="C8" s="76" t="n">
        <v>90</v>
      </c>
      <c r="D8" s="20" t="n">
        <f aca="false">IF('Start Here'!$B$6="","",'Start Here'!$B$6-C8)</f>
        <v>46579</v>
      </c>
      <c r="E8" s="24" t="str">
        <f aca="false">IF(D8="","",TEXT(D8,"dddd"))</f>
        <v>Sunday</v>
      </c>
      <c r="F8" s="77" t="n">
        <f aca="true">IF(D8="","",D8-TODAY())</f>
        <v>280</v>
      </c>
      <c r="G8" s="22" t="str">
        <f aca="false">IF(D8="","",IF(F8&lt;0,"Passed",IF(F8&lt;=7,"This week",IF(F8&lt;=30,"Within 30 days","Upcoming"))))</f>
        <v>Upcoming</v>
      </c>
      <c r="H8" s="21" t="s">
        <v>197</v>
      </c>
    </row>
    <row r="9" customFormat="false" ht="33.75" hidden="false" customHeight="true" outlineLevel="0" collapsed="false">
      <c r="B9" s="49" t="s">
        <v>198</v>
      </c>
      <c r="C9" s="76" t="n">
        <v>63</v>
      </c>
      <c r="D9" s="20" t="n">
        <f aca="false">IF('Start Here'!$B$6="","",'Start Here'!$B$6-C9)</f>
        <v>46606</v>
      </c>
      <c r="E9" s="24" t="str">
        <f aca="false">IF(D9="","",TEXT(D9,"dddd"))</f>
        <v>Saturday</v>
      </c>
      <c r="F9" s="77" t="n">
        <f aca="true">IF(D9="","",D9-TODAY())</f>
        <v>307</v>
      </c>
      <c r="G9" s="22" t="str">
        <f aca="false">IF(D9="","",IF(F9&lt;0,"Passed",IF(F9&lt;=7,"This week",IF(F9&lt;=30,"Within 30 days","Upcoming"))))</f>
        <v>Upcoming</v>
      </c>
      <c r="H9" s="21" t="s">
        <v>199</v>
      </c>
    </row>
    <row r="10" customFormat="false" ht="33.75" hidden="false" customHeight="true" outlineLevel="0" collapsed="false">
      <c r="B10" s="49" t="s">
        <v>200</v>
      </c>
      <c r="C10" s="76" t="n">
        <v>60</v>
      </c>
      <c r="D10" s="20" t="n">
        <f aca="false">IF('Start Here'!$B$6="","",'Start Here'!$B$6-C10)</f>
        <v>46609</v>
      </c>
      <c r="E10" s="24" t="str">
        <f aca="false">IF(D10="","",TEXT(D10,"dddd"))</f>
        <v>Tuesday</v>
      </c>
      <c r="F10" s="77" t="n">
        <f aca="true">IF(D10="","",D10-TODAY())</f>
        <v>310</v>
      </c>
      <c r="G10" s="22" t="str">
        <f aca="false">IF(D10="","",IF(F10&lt;0,"Passed",IF(F10&lt;=7,"This week",IF(F10&lt;=30,"Within 30 days","Upcoming"))))</f>
        <v>Upcoming</v>
      </c>
      <c r="H10" s="21" t="s">
        <v>201</v>
      </c>
    </row>
    <row r="11" customFormat="false" ht="33.75" hidden="false" customHeight="true" outlineLevel="0" collapsed="false">
      <c r="B11" s="49" t="s">
        <v>202</v>
      </c>
      <c r="C11" s="76" t="n">
        <v>28</v>
      </c>
      <c r="D11" s="20" t="n">
        <f aca="false">IF('Start Here'!$B$6="","",'Start Here'!$B$6-C11)</f>
        <v>46641</v>
      </c>
      <c r="E11" s="24" t="str">
        <f aca="false">IF(D11="","",TEXT(D11,"dddd"))</f>
        <v>Saturday</v>
      </c>
      <c r="F11" s="77" t="n">
        <f aca="true">IF(D11="","",D11-TODAY())</f>
        <v>342</v>
      </c>
      <c r="G11" s="22" t="str">
        <f aca="false">IF(D11="","",IF(F11&lt;0,"Passed",IF(F11&lt;=7,"This week",IF(F11&lt;=30,"Within 30 days","Upcoming"))))</f>
        <v>Upcoming</v>
      </c>
      <c r="H11" s="21" t="s">
        <v>203</v>
      </c>
    </row>
    <row r="12" customFormat="false" ht="33.75" hidden="false" customHeight="true" outlineLevel="0" collapsed="false">
      <c r="B12" s="49" t="s">
        <v>204</v>
      </c>
      <c r="C12" s="76" t="n">
        <v>14</v>
      </c>
      <c r="D12" s="20" t="n">
        <f aca="false">IF('Start Here'!$B$6="","",'Start Here'!$B$6-C12)</f>
        <v>46655</v>
      </c>
      <c r="E12" s="24" t="str">
        <f aca="false">IF(D12="","",TEXT(D12,"dddd"))</f>
        <v>Saturday</v>
      </c>
      <c r="F12" s="77" t="n">
        <f aca="true">IF(D12="","",D12-TODAY())</f>
        <v>356</v>
      </c>
      <c r="G12" s="22" t="str">
        <f aca="false">IF(D12="","",IF(F12&lt;0,"Passed",IF(F12&lt;=7,"This week",IF(F12&lt;=30,"Within 30 days","Upcoming"))))</f>
        <v>Upcoming</v>
      </c>
      <c r="H12" s="21" t="s">
        <v>205</v>
      </c>
    </row>
    <row r="13" customFormat="false" ht="33.75" hidden="false" customHeight="true" outlineLevel="0" collapsed="false">
      <c r="B13" s="49" t="s">
        <v>206</v>
      </c>
      <c r="C13" s="76" t="n">
        <v>14</v>
      </c>
      <c r="D13" s="20" t="n">
        <f aca="false">IF('Start Here'!$B$6="","",'Start Here'!$B$6-C13)</f>
        <v>46655</v>
      </c>
      <c r="E13" s="24" t="str">
        <f aca="false">IF(D13="","",TEXT(D13,"dddd"))</f>
        <v>Saturday</v>
      </c>
      <c r="F13" s="77" t="n">
        <f aca="true">IF(D13="","",D13-TODAY())</f>
        <v>356</v>
      </c>
      <c r="G13" s="22" t="str">
        <f aca="false">IF(D13="","",IF(F13&lt;0,"Passed",IF(F13&lt;=7,"This week",IF(F13&lt;=30,"Within 30 days","Upcoming"))))</f>
        <v>Upcoming</v>
      </c>
      <c r="H13" s="21" t="s">
        <v>207</v>
      </c>
    </row>
    <row r="14" customFormat="false" ht="33.75" hidden="false" customHeight="true" outlineLevel="0" collapsed="false">
      <c r="B14" s="49" t="s">
        <v>208</v>
      </c>
      <c r="C14" s="76" t="n">
        <v>14</v>
      </c>
      <c r="D14" s="20" t="n">
        <f aca="false">IF('Start Here'!$B$6="","",'Start Here'!$B$6-C14)</f>
        <v>46655</v>
      </c>
      <c r="E14" s="24" t="str">
        <f aca="false">IF(D14="","",TEXT(D14,"dddd"))</f>
        <v>Saturday</v>
      </c>
      <c r="F14" s="77" t="n">
        <f aca="true">IF(D14="","",D14-TODAY())</f>
        <v>356</v>
      </c>
      <c r="G14" s="22" t="str">
        <f aca="false">IF(D14="","",IF(F14&lt;0,"Passed",IF(F14&lt;=7,"This week",IF(F14&lt;=30,"Within 30 days","Upcoming"))))</f>
        <v>Upcoming</v>
      </c>
      <c r="H14" s="21" t="s">
        <v>209</v>
      </c>
    </row>
    <row r="15" customFormat="false" ht="33.75" hidden="false" customHeight="true" outlineLevel="0" collapsed="false">
      <c r="B15" s="49" t="s">
        <v>210</v>
      </c>
      <c r="C15" s="76" t="n">
        <v>14</v>
      </c>
      <c r="D15" s="20" t="n">
        <f aca="false">IF('Start Here'!$B$6="","",'Start Here'!$B$6-C15)</f>
        <v>46655</v>
      </c>
      <c r="E15" s="24" t="str">
        <f aca="false">IF(D15="","",TEXT(D15,"dddd"))</f>
        <v>Saturday</v>
      </c>
      <c r="F15" s="77" t="n">
        <f aca="true">IF(D15="","",D15-TODAY())</f>
        <v>356</v>
      </c>
      <c r="G15" s="22" t="str">
        <f aca="false">IF(D15="","",IF(F15&lt;0,"Passed",IF(F15&lt;=7,"This week",IF(F15&lt;=30,"Within 30 days","Upcoming"))))</f>
        <v>Upcoming</v>
      </c>
      <c r="H15" s="21" t="s">
        <v>211</v>
      </c>
    </row>
    <row r="16" customFormat="false" ht="33.75" hidden="false" customHeight="true" outlineLevel="0" collapsed="false">
      <c r="B16" s="49" t="s">
        <v>212</v>
      </c>
      <c r="C16" s="76" t="n">
        <v>7</v>
      </c>
      <c r="D16" s="20" t="n">
        <f aca="false">IF('Start Here'!$B$6="","",'Start Here'!$B$6-C16)</f>
        <v>46662</v>
      </c>
      <c r="E16" s="24" t="str">
        <f aca="false">IF(D16="","",TEXT(D16,"dddd"))</f>
        <v>Saturday</v>
      </c>
      <c r="F16" s="77" t="n">
        <f aca="true">IF(D16="","",D16-TODAY())</f>
        <v>363</v>
      </c>
      <c r="G16" s="22" t="str">
        <f aca="false">IF(D16="","",IF(F16&lt;0,"Passed",IF(F16&lt;=7,"This week",IF(F16&lt;=30,"Within 30 days","Upcoming"))))</f>
        <v>Upcoming</v>
      </c>
      <c r="H16" s="21" t="s">
        <v>213</v>
      </c>
    </row>
    <row r="17" customFormat="false" ht="33.75" hidden="false" customHeight="true" outlineLevel="0" collapsed="false">
      <c r="B17" s="49" t="s">
        <v>170</v>
      </c>
      <c r="C17" s="76" t="n">
        <v>1</v>
      </c>
      <c r="D17" s="20" t="n">
        <f aca="false">IF('Start Here'!$B$6="","",'Start Here'!$B$6-C17)</f>
        <v>46668</v>
      </c>
      <c r="E17" s="24" t="str">
        <f aca="false">IF(D17="","",TEXT(D17,"dddd"))</f>
        <v>Friday</v>
      </c>
      <c r="F17" s="77" t="n">
        <f aca="true">IF(D17="","",D17-TODAY())</f>
        <v>369</v>
      </c>
      <c r="G17" s="22" t="str">
        <f aca="false">IF(D17="","",IF(F17&lt;0,"Passed",IF(F17&lt;=7,"This week",IF(F17&lt;=30,"Within 30 days","Upcoming"))))</f>
        <v>Upcoming</v>
      </c>
      <c r="H17" s="21" t="s">
        <v>214</v>
      </c>
    </row>
    <row r="18" customFormat="false" ht="33.75" hidden="false" customHeight="true" outlineLevel="0" collapsed="false">
      <c r="B18" s="49" t="s">
        <v>172</v>
      </c>
      <c r="C18" s="76" t="n">
        <v>0</v>
      </c>
      <c r="D18" s="20" t="n">
        <f aca="false">IF('Start Here'!$B$6="","",'Start Here'!$B$6-C18)</f>
        <v>46669</v>
      </c>
      <c r="E18" s="24" t="str">
        <f aca="false">IF(D18="","",TEXT(D18,"dddd"))</f>
        <v>Saturday</v>
      </c>
      <c r="F18" s="77" t="n">
        <f aca="true">IF(D18="","",D18-TODAY())</f>
        <v>370</v>
      </c>
      <c r="G18" s="22" t="str">
        <f aca="false">IF(D18="","",IF(F18&lt;0,"Passed",IF(F18&lt;=7,"This week",IF(F18&lt;=30,"Within 30 days","Upcoming"))))</f>
        <v>Upcoming</v>
      </c>
      <c r="H18" s="21"/>
    </row>
    <row r="19" customFormat="false" ht="33.75" hidden="false" customHeight="true" outlineLevel="0" collapsed="false">
      <c r="B19" s="49" t="s">
        <v>215</v>
      </c>
      <c r="C19" s="76" t="n">
        <v>-30</v>
      </c>
      <c r="D19" s="20" t="n">
        <f aca="false">IF('Start Here'!$B$6="","",'Start Here'!$B$6-C19)</f>
        <v>46699</v>
      </c>
      <c r="E19" s="24" t="str">
        <f aca="false">IF(D19="","",TEXT(D19,"dddd"))</f>
        <v>Monday</v>
      </c>
      <c r="F19" s="77" t="n">
        <f aca="true">IF(D19="","",D19-TODAY())</f>
        <v>400</v>
      </c>
      <c r="G19" s="22" t="str">
        <f aca="false">IF(D19="","",IF(F19&lt;0,"Passed",IF(F19&lt;=7,"This week",IF(F19&lt;=30,"Within 30 days","Upcoming"))))</f>
        <v>Upcoming</v>
      </c>
      <c r="H19" s="21" t="s">
        <v>216</v>
      </c>
    </row>
  </sheetData>
  <mergeCells count="2">
    <mergeCell ref="B1:H1"/>
    <mergeCell ref="B3:H3"/>
  </mergeCells>
  <conditionalFormatting sqref="G6:G19">
    <cfRule type="expression" priority="2" aboveAverage="0" equalAverage="0" bottom="0" percent="0" rank="0" text="" dxfId="0">
      <formula>G6="This week"</formula>
    </cfRule>
    <cfRule type="expression" priority="3" aboveAverage="0" equalAverage="0" bottom="0" percent="0" rank="0" text="" dxfId="26">
      <formula>G6="Within 30 days"</formula>
    </cfRule>
    <cfRule type="expression" priority="4" aboveAverage="0" equalAverage="0" bottom="0" percent="0" rank="0" text="" dxfId="28">
      <formula>G6="Passed"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DCEBFA"/>
    <pageSetUpPr fitToPage="true"/>
  </sheetPr>
  <dimension ref="B1:I2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4"/>
    <col collapsed="false" customWidth="true" hidden="false" outlineLevel="0" max="3" min="3" style="0" width="18"/>
    <col collapsed="false" customWidth="true" hidden="false" outlineLevel="0" max="6" min="4" style="0" width="12"/>
    <col collapsed="false" customWidth="true" hidden="false" outlineLevel="0" max="7" min="7" style="0" width="14"/>
    <col collapsed="false" customWidth="true" hidden="false" outlineLevel="0" max="8" min="8" style="0" width="46"/>
    <col collapsed="false" customWidth="true" hidden="false" outlineLevel="0" max="9" min="9" style="0" width="34"/>
  </cols>
  <sheetData>
    <row r="1" customFormat="false" ht="39.75" hidden="false" customHeight="true" outlineLevel="0" collapsed="false">
      <c r="B1" s="78" t="s">
        <v>217</v>
      </c>
      <c r="C1" s="78"/>
      <c r="D1" s="78"/>
      <c r="E1" s="78"/>
      <c r="F1" s="78"/>
      <c r="G1" s="78"/>
      <c r="H1" s="78"/>
      <c r="I1" s="78"/>
    </row>
    <row r="2" customFormat="false" ht="15" hidden="false" customHeight="false" outlineLevel="0" collapsed="false">
      <c r="B2" s="35" t="str">
        <f aca="false">HYPERLINK("#'Start Here'!A1","← Back to Start Here")</f>
        <v>← Back to Start Here</v>
      </c>
    </row>
    <row r="4" customFormat="false" ht="30" hidden="false" customHeight="true" outlineLevel="0" collapsed="false">
      <c r="B4" s="79" t="s">
        <v>218</v>
      </c>
      <c r="C4" s="79" t="s">
        <v>219</v>
      </c>
      <c r="D4" s="79" t="s">
        <v>220</v>
      </c>
      <c r="E4" s="79" t="s">
        <v>221</v>
      </c>
      <c r="F4" s="79" t="s">
        <v>222</v>
      </c>
      <c r="G4" s="79" t="s">
        <v>223</v>
      </c>
      <c r="H4" s="79" t="s">
        <v>224</v>
      </c>
      <c r="I4" s="79" t="s">
        <v>225</v>
      </c>
    </row>
    <row r="5" customFormat="false" ht="24" hidden="false" customHeight="true" outlineLevel="0" collapsed="false">
      <c r="B5" s="80" t="n">
        <f aca="false">Timeline!K7</f>
        <v>46296</v>
      </c>
      <c r="C5" s="22" t="str">
        <f aca="false">IF(B5="","",IF('Start Here'!$B$6="","",IF(((YEAR('Start Here'!$B$6)-YEAR(B5))*12+MONTH('Start Here'!$B$6)-MONTH(B5))&gt;0,((YEAR('Start Here'!$B$6)-YEAR(B5))*12+MONTH('Start Here'!$B$6)-MONTH(B5))&amp;" months out",IF(((YEAR('Start Here'!$B$6)-YEAR(B5))*12+MONTH('Start Here'!$B$6)-MONTH(B5))=0,"Wedding month",-((YEAR('Start Here'!$B$6)-YEAR(B5))*12+MONTH('Start Here'!$B$6)-MONTH(B5))&amp;" mo. after"))))</f>
        <v>12 months out</v>
      </c>
      <c r="D5" s="22" t="n">
        <f aca="false">IF(B5="","",COUNTIFS(Timeline!$G$8:$G$99,"&gt;="&amp;B5,Timeline!$G$8:$G$99,"&lt;="&amp;EOMONTH(B5,0)))</f>
        <v>2</v>
      </c>
      <c r="E5" s="22" t="n">
        <f aca="false">IF(B5="","",COUNTIFS(Timeline!$G$8:$G$99,"&gt;="&amp;B5,Timeline!$G$8:$G$99,"&lt;="&amp;EOMONTH(B5,0),Timeline!$A$8:$A$99,"☑"))</f>
        <v>0</v>
      </c>
      <c r="F5" s="22" t="n">
        <f aca="false">IF(B5="","",D5-E5)</f>
        <v>2</v>
      </c>
      <c r="G5" s="25" t="n">
        <f aca="false">IF(OR(B5="",D5=0),"",E5/D5)</f>
        <v>0</v>
      </c>
      <c r="H5" s="21" t="str">
        <f aca="false">IF(OR(B5="",'Start Here'!$B$6=""),"",IF(((YEAR('Start Here'!$B$6)-YEAR(B5))*12+MONTH('Start Here'!$B$6)-MONTH(B5))&gt;=12,"Budget, guest list, venue, planner, photographer",IF(((YEAR('Start Here'!$B$6)-YEAR(B5))*12+MONTH('Start Here'!$B$6)-MONTH(B5))&gt;=9,"Florist/designer, officiant, attire search, website",IF(((YEAR('Start Here'!$B$6)-YEAR(B5))*12+MONTH('Start Here'!$B$6)-MONTH(B5))&gt;=6,"Supporting vendors, decor concept, honeymoon",IF(((YEAR('Start Here'!$B$6)-YEAR(B5))*12+MONTH('Start Here'!$B$6)-MONTH(B5))&gt;=4,"Save-the-dates, invitations, dress, tasting",IF(((YEAR('Start Here'!$B$6)-YEAR(B5))*12+MONTH('Start Here'!$B$6)-MONTH(B5))&gt;=3,"Finalize design and menu, fittings",IF(((YEAR('Start Here'!$B$6)-YEAR(B5))*12+MONTH('Start Here'!$B$6)-MONTH(B5))=2,"Invitations out, license, timeline",IF(((YEAR('Start Here'!$B$6)-YEAR(B5))*12+MONTH('Start Here'!$B$6)-MONTH(B5))=1,"RSVPs, confirmations, seating",IF(((YEAR('Start Here'!$B$6)-YEAR(B5))*12+MONTH('Start Here'!$B$6)-MONTH(B5))=0,"Final details, rehearsal, wedding day","Wrap-up, thank-yous, paperwork")))))))))</f>
        <v>Budget, guest list, venue, planner, photographer</v>
      </c>
      <c r="I5" s="81"/>
    </row>
    <row r="6" customFormat="false" ht="24" hidden="false" customHeight="true" outlineLevel="0" collapsed="false">
      <c r="B6" s="80" t="n">
        <f aca="false">Timeline!L7</f>
        <v>46327</v>
      </c>
      <c r="C6" s="22" t="str">
        <f aca="false">IF(B6="","",IF('Start Here'!$B$6="","",IF(((YEAR('Start Here'!$B$6)-YEAR(B6))*12+MONTH('Start Here'!$B$6)-MONTH(B6))&gt;0,((YEAR('Start Here'!$B$6)-YEAR(B6))*12+MONTH('Start Here'!$B$6)-MONTH(B6))&amp;" months out",IF(((YEAR('Start Here'!$B$6)-YEAR(B6))*12+MONTH('Start Here'!$B$6)-MONTH(B6))=0,"Wedding month",-((YEAR('Start Here'!$B$6)-YEAR(B6))*12+MONTH('Start Here'!$B$6)-MONTH(B6))&amp;" mo. after"))))</f>
        <v>11 months out</v>
      </c>
      <c r="D6" s="22" t="n">
        <f aca="false">IF(B6="","",COUNTIFS(Timeline!$G$8:$G$99,"&gt;="&amp;B6,Timeline!$G$8:$G$99,"&lt;="&amp;EOMONTH(B6,0)))</f>
        <v>2</v>
      </c>
      <c r="E6" s="22" t="n">
        <f aca="false">IF(B6="","",COUNTIFS(Timeline!$G$8:$G$99,"&gt;="&amp;B6,Timeline!$G$8:$G$99,"&lt;="&amp;EOMONTH(B6,0),Timeline!$A$8:$A$99,"☑"))</f>
        <v>0</v>
      </c>
      <c r="F6" s="22" t="n">
        <f aca="false">IF(B6="","",D6-E6)</f>
        <v>2</v>
      </c>
      <c r="G6" s="25" t="n">
        <f aca="false">IF(OR(B6="",D6=0),"",E6/D6)</f>
        <v>0</v>
      </c>
      <c r="H6" s="21" t="str">
        <f aca="false">IF(OR(B6="",'Start Here'!$B$6=""),"",IF(((YEAR('Start Here'!$B$6)-YEAR(B6))*12+MONTH('Start Here'!$B$6)-MONTH(B6))&gt;=12,"Budget, guest list, venue, planner, photographer",IF(((YEAR('Start Here'!$B$6)-YEAR(B6))*12+MONTH('Start Here'!$B$6)-MONTH(B6))&gt;=9,"Florist/designer, officiant, attire search, website",IF(((YEAR('Start Here'!$B$6)-YEAR(B6))*12+MONTH('Start Here'!$B$6)-MONTH(B6))&gt;=6,"Supporting vendors, decor concept, honeymoon",IF(((YEAR('Start Here'!$B$6)-YEAR(B6))*12+MONTH('Start Here'!$B$6)-MONTH(B6))&gt;=4,"Save-the-dates, invitations, dress, tasting",IF(((YEAR('Start Here'!$B$6)-YEAR(B6))*12+MONTH('Start Here'!$B$6)-MONTH(B6))&gt;=3,"Finalize design and menu, fittings",IF(((YEAR('Start Here'!$B$6)-YEAR(B6))*12+MONTH('Start Here'!$B$6)-MONTH(B6))=2,"Invitations out, license, timeline",IF(((YEAR('Start Here'!$B$6)-YEAR(B6))*12+MONTH('Start Here'!$B$6)-MONTH(B6))=1,"RSVPs, confirmations, seating",IF(((YEAR('Start Here'!$B$6)-YEAR(B6))*12+MONTH('Start Here'!$B$6)-MONTH(B6))=0,"Final details, rehearsal, wedding day","Wrap-up, thank-yous, paperwork")))))))))</f>
        <v>Florist/designer, officiant, attire search, website</v>
      </c>
      <c r="I6" s="81"/>
    </row>
    <row r="7" customFormat="false" ht="24" hidden="false" customHeight="true" outlineLevel="0" collapsed="false">
      <c r="B7" s="80" t="n">
        <f aca="false">Timeline!M7</f>
        <v>46357</v>
      </c>
      <c r="C7" s="22" t="str">
        <f aca="false">IF(B7="","",IF('Start Here'!$B$6="","",IF(((YEAR('Start Here'!$B$6)-YEAR(B7))*12+MONTH('Start Here'!$B$6)-MONTH(B7))&gt;0,((YEAR('Start Here'!$B$6)-YEAR(B7))*12+MONTH('Start Here'!$B$6)-MONTH(B7))&amp;" months out",IF(((YEAR('Start Here'!$B$6)-YEAR(B7))*12+MONTH('Start Here'!$B$6)-MONTH(B7))=0,"Wedding month",-((YEAR('Start Here'!$B$6)-YEAR(B7))*12+MONTH('Start Here'!$B$6)-MONTH(B7))&amp;" mo. after"))))</f>
        <v>10 months out</v>
      </c>
      <c r="D7" s="22" t="n">
        <f aca="false">IF(B7="","",COUNTIFS(Timeline!$G$8:$G$99,"&gt;="&amp;B7,Timeline!$G$8:$G$99,"&lt;="&amp;EOMONTH(B7,0)))</f>
        <v>3</v>
      </c>
      <c r="E7" s="22" t="n">
        <f aca="false">IF(B7="","",COUNTIFS(Timeline!$G$8:$G$99,"&gt;="&amp;B7,Timeline!$G$8:$G$99,"&lt;="&amp;EOMONTH(B7,0),Timeline!$A$8:$A$99,"☑"))</f>
        <v>0</v>
      </c>
      <c r="F7" s="22" t="n">
        <f aca="false">IF(B7="","",D7-E7)</f>
        <v>3</v>
      </c>
      <c r="G7" s="25" t="n">
        <f aca="false">IF(OR(B7="",D7=0),"",E7/D7)</f>
        <v>0</v>
      </c>
      <c r="H7" s="21" t="str">
        <f aca="false">IF(OR(B7="",'Start Here'!$B$6=""),"",IF(((YEAR('Start Here'!$B$6)-YEAR(B7))*12+MONTH('Start Here'!$B$6)-MONTH(B7))&gt;=12,"Budget, guest list, venue, planner, photographer",IF(((YEAR('Start Here'!$B$6)-YEAR(B7))*12+MONTH('Start Here'!$B$6)-MONTH(B7))&gt;=9,"Florist/designer, officiant, attire search, website",IF(((YEAR('Start Here'!$B$6)-YEAR(B7))*12+MONTH('Start Here'!$B$6)-MONTH(B7))&gt;=6,"Supporting vendors, decor concept, honeymoon",IF(((YEAR('Start Here'!$B$6)-YEAR(B7))*12+MONTH('Start Here'!$B$6)-MONTH(B7))&gt;=4,"Save-the-dates, invitations, dress, tasting",IF(((YEAR('Start Here'!$B$6)-YEAR(B7))*12+MONTH('Start Here'!$B$6)-MONTH(B7))&gt;=3,"Finalize design and menu, fittings",IF(((YEAR('Start Here'!$B$6)-YEAR(B7))*12+MONTH('Start Here'!$B$6)-MONTH(B7))=2,"Invitations out, license, timeline",IF(((YEAR('Start Here'!$B$6)-YEAR(B7))*12+MONTH('Start Here'!$B$6)-MONTH(B7))=1,"RSVPs, confirmations, seating",IF(((YEAR('Start Here'!$B$6)-YEAR(B7))*12+MONTH('Start Here'!$B$6)-MONTH(B7))=0,"Final details, rehearsal, wedding day","Wrap-up, thank-yous, paperwork")))))))))</f>
        <v>Florist/designer, officiant, attire search, website</v>
      </c>
      <c r="I7" s="81"/>
    </row>
    <row r="8" customFormat="false" ht="24" hidden="false" customHeight="true" outlineLevel="0" collapsed="false">
      <c r="B8" s="80" t="n">
        <f aca="false">Timeline!N7</f>
        <v>46388</v>
      </c>
      <c r="C8" s="22" t="str">
        <f aca="false">IF(B8="","",IF('Start Here'!$B$6="","",IF(((YEAR('Start Here'!$B$6)-YEAR(B8))*12+MONTH('Start Here'!$B$6)-MONTH(B8))&gt;0,((YEAR('Start Here'!$B$6)-YEAR(B8))*12+MONTH('Start Here'!$B$6)-MONTH(B8))&amp;" months out",IF(((YEAR('Start Here'!$B$6)-YEAR(B8))*12+MONTH('Start Here'!$B$6)-MONTH(B8))=0,"Wedding month",-((YEAR('Start Here'!$B$6)-YEAR(B8))*12+MONTH('Start Here'!$B$6)-MONTH(B8))&amp;" mo. after"))))</f>
        <v>9 months out</v>
      </c>
      <c r="D8" s="22" t="n">
        <f aca="false">IF(B8="","",COUNTIFS(Timeline!$G$8:$G$99,"&gt;="&amp;B8,Timeline!$G$8:$G$99,"&lt;="&amp;EOMONTH(B8,0)))</f>
        <v>2</v>
      </c>
      <c r="E8" s="22" t="n">
        <f aca="false">IF(B8="","",COUNTIFS(Timeline!$G$8:$G$99,"&gt;="&amp;B8,Timeline!$G$8:$G$99,"&lt;="&amp;EOMONTH(B8,0),Timeline!$A$8:$A$99,"☑"))</f>
        <v>0</v>
      </c>
      <c r="F8" s="22" t="n">
        <f aca="false">IF(B8="","",D8-E8)</f>
        <v>2</v>
      </c>
      <c r="G8" s="25" t="n">
        <f aca="false">IF(OR(B8="",D8=0),"",E8/D8)</f>
        <v>0</v>
      </c>
      <c r="H8" s="21" t="str">
        <f aca="false">IF(OR(B8="",'Start Here'!$B$6=""),"",IF(((YEAR('Start Here'!$B$6)-YEAR(B8))*12+MONTH('Start Here'!$B$6)-MONTH(B8))&gt;=12,"Budget, guest list, venue, planner, photographer",IF(((YEAR('Start Here'!$B$6)-YEAR(B8))*12+MONTH('Start Here'!$B$6)-MONTH(B8))&gt;=9,"Florist/designer, officiant, attire search, website",IF(((YEAR('Start Here'!$B$6)-YEAR(B8))*12+MONTH('Start Here'!$B$6)-MONTH(B8))&gt;=6,"Supporting vendors, decor concept, honeymoon",IF(((YEAR('Start Here'!$B$6)-YEAR(B8))*12+MONTH('Start Here'!$B$6)-MONTH(B8))&gt;=4,"Save-the-dates, invitations, dress, tasting",IF(((YEAR('Start Here'!$B$6)-YEAR(B8))*12+MONTH('Start Here'!$B$6)-MONTH(B8))&gt;=3,"Finalize design and menu, fittings",IF(((YEAR('Start Here'!$B$6)-YEAR(B8))*12+MONTH('Start Here'!$B$6)-MONTH(B8))=2,"Invitations out, license, timeline",IF(((YEAR('Start Here'!$B$6)-YEAR(B8))*12+MONTH('Start Here'!$B$6)-MONTH(B8))=1,"RSVPs, confirmations, seating",IF(((YEAR('Start Here'!$B$6)-YEAR(B8))*12+MONTH('Start Here'!$B$6)-MONTH(B8))=0,"Final details, rehearsal, wedding day","Wrap-up, thank-yous, paperwork")))))))))</f>
        <v>Florist/designer, officiant, attire search, website</v>
      </c>
      <c r="I8" s="81"/>
    </row>
    <row r="9" customFormat="false" ht="24" hidden="false" customHeight="true" outlineLevel="0" collapsed="false">
      <c r="B9" s="80" t="n">
        <f aca="false">Timeline!O7</f>
        <v>46419</v>
      </c>
      <c r="C9" s="22" t="str">
        <f aca="false">IF(B9="","",IF('Start Here'!$B$6="","",IF(((YEAR('Start Here'!$B$6)-YEAR(B9))*12+MONTH('Start Here'!$B$6)-MONTH(B9))&gt;0,((YEAR('Start Here'!$B$6)-YEAR(B9))*12+MONTH('Start Here'!$B$6)-MONTH(B9))&amp;" months out",IF(((YEAR('Start Here'!$B$6)-YEAR(B9))*12+MONTH('Start Here'!$B$6)-MONTH(B9))=0,"Wedding month",-((YEAR('Start Here'!$B$6)-YEAR(B9))*12+MONTH('Start Here'!$B$6)-MONTH(B9))&amp;" mo. after"))))</f>
        <v>8 months out</v>
      </c>
      <c r="D9" s="22" t="n">
        <f aca="false">IF(B9="","",COUNTIFS(Timeline!$G$8:$G$99,"&gt;="&amp;B9,Timeline!$G$8:$G$99,"&lt;="&amp;EOMONTH(B9,0)))</f>
        <v>7</v>
      </c>
      <c r="E9" s="22" t="n">
        <f aca="false">IF(B9="","",COUNTIFS(Timeline!$G$8:$G$99,"&gt;="&amp;B9,Timeline!$G$8:$G$99,"&lt;="&amp;EOMONTH(B9,0),Timeline!$A$8:$A$99,"☑"))</f>
        <v>0</v>
      </c>
      <c r="F9" s="22" t="n">
        <f aca="false">IF(B9="","",D9-E9)</f>
        <v>7</v>
      </c>
      <c r="G9" s="25" t="n">
        <f aca="false">IF(OR(B9="",D9=0),"",E9/D9)</f>
        <v>0</v>
      </c>
      <c r="H9" s="21" t="str">
        <f aca="false">IF(OR(B9="",'Start Here'!$B$6=""),"",IF(((YEAR('Start Here'!$B$6)-YEAR(B9))*12+MONTH('Start Here'!$B$6)-MONTH(B9))&gt;=12,"Budget, guest list, venue, planner, photographer",IF(((YEAR('Start Here'!$B$6)-YEAR(B9))*12+MONTH('Start Here'!$B$6)-MONTH(B9))&gt;=9,"Florist/designer, officiant, attire search, website",IF(((YEAR('Start Here'!$B$6)-YEAR(B9))*12+MONTH('Start Here'!$B$6)-MONTH(B9))&gt;=6,"Supporting vendors, decor concept, honeymoon",IF(((YEAR('Start Here'!$B$6)-YEAR(B9))*12+MONTH('Start Here'!$B$6)-MONTH(B9))&gt;=4,"Save-the-dates, invitations, dress, tasting",IF(((YEAR('Start Here'!$B$6)-YEAR(B9))*12+MONTH('Start Here'!$B$6)-MONTH(B9))&gt;=3,"Finalize design and menu, fittings",IF(((YEAR('Start Here'!$B$6)-YEAR(B9))*12+MONTH('Start Here'!$B$6)-MONTH(B9))=2,"Invitations out, license, timeline",IF(((YEAR('Start Here'!$B$6)-YEAR(B9))*12+MONTH('Start Here'!$B$6)-MONTH(B9))=1,"RSVPs, confirmations, seating",IF(((YEAR('Start Here'!$B$6)-YEAR(B9))*12+MONTH('Start Here'!$B$6)-MONTH(B9))=0,"Final details, rehearsal, wedding day","Wrap-up, thank-yous, paperwork")))))))))</f>
        <v>Supporting vendors, decor concept, honeymoon</v>
      </c>
      <c r="I9" s="81"/>
    </row>
    <row r="10" customFormat="false" ht="24" hidden="false" customHeight="true" outlineLevel="0" collapsed="false">
      <c r="B10" s="80" t="n">
        <f aca="false">Timeline!P7</f>
        <v>46447</v>
      </c>
      <c r="C10" s="22" t="str">
        <f aca="false">IF(B10="","",IF('Start Here'!$B$6="","",IF(((YEAR('Start Here'!$B$6)-YEAR(B10))*12+MONTH('Start Here'!$B$6)-MONTH(B10))&gt;0,((YEAR('Start Here'!$B$6)-YEAR(B10))*12+MONTH('Start Here'!$B$6)-MONTH(B10))&amp;" months out",IF(((YEAR('Start Here'!$B$6)-YEAR(B10))*12+MONTH('Start Here'!$B$6)-MONTH(B10))=0,"Wedding month",-((YEAR('Start Here'!$B$6)-YEAR(B10))*12+MONTH('Start Here'!$B$6)-MONTH(B10))&amp;" mo. after"))))</f>
        <v>7 months out</v>
      </c>
      <c r="D10" s="22" t="n">
        <f aca="false">IF(B10="","",COUNTIFS(Timeline!$G$8:$G$99,"&gt;="&amp;B10,Timeline!$G$8:$G$99,"&lt;="&amp;EOMONTH(B10,0)))</f>
        <v>2</v>
      </c>
      <c r="E10" s="22" t="n">
        <f aca="false">IF(B10="","",COUNTIFS(Timeline!$G$8:$G$99,"&gt;="&amp;B10,Timeline!$G$8:$G$99,"&lt;="&amp;EOMONTH(B10,0),Timeline!$A$8:$A$99,"☑"))</f>
        <v>0</v>
      </c>
      <c r="F10" s="22" t="n">
        <f aca="false">IF(B10="","",D10-E10)</f>
        <v>2</v>
      </c>
      <c r="G10" s="25" t="n">
        <f aca="false">IF(OR(B10="",D10=0),"",E10/D10)</f>
        <v>0</v>
      </c>
      <c r="H10" s="21" t="str">
        <f aca="false">IF(OR(B10="",'Start Here'!$B$6=""),"",IF(((YEAR('Start Here'!$B$6)-YEAR(B10))*12+MONTH('Start Here'!$B$6)-MONTH(B10))&gt;=12,"Budget, guest list, venue, planner, photographer",IF(((YEAR('Start Here'!$B$6)-YEAR(B10))*12+MONTH('Start Here'!$B$6)-MONTH(B10))&gt;=9,"Florist/designer, officiant, attire search, website",IF(((YEAR('Start Here'!$B$6)-YEAR(B10))*12+MONTH('Start Here'!$B$6)-MONTH(B10))&gt;=6,"Supporting vendors, decor concept, honeymoon",IF(((YEAR('Start Here'!$B$6)-YEAR(B10))*12+MONTH('Start Here'!$B$6)-MONTH(B10))&gt;=4,"Save-the-dates, invitations, dress, tasting",IF(((YEAR('Start Here'!$B$6)-YEAR(B10))*12+MONTH('Start Here'!$B$6)-MONTH(B10))&gt;=3,"Finalize design and menu, fittings",IF(((YEAR('Start Here'!$B$6)-YEAR(B10))*12+MONTH('Start Here'!$B$6)-MONTH(B10))=2,"Invitations out, license, timeline",IF(((YEAR('Start Here'!$B$6)-YEAR(B10))*12+MONTH('Start Here'!$B$6)-MONTH(B10))=1,"RSVPs, confirmations, seating",IF(((YEAR('Start Here'!$B$6)-YEAR(B10))*12+MONTH('Start Here'!$B$6)-MONTH(B10))=0,"Final details, rehearsal, wedding day","Wrap-up, thank-yous, paperwork")))))))))</f>
        <v>Supporting vendors, decor concept, honeymoon</v>
      </c>
      <c r="I10" s="81"/>
    </row>
    <row r="11" customFormat="false" ht="24" hidden="false" customHeight="true" outlineLevel="0" collapsed="false">
      <c r="B11" s="80" t="n">
        <f aca="false">Timeline!Q7</f>
        <v>46478</v>
      </c>
      <c r="C11" s="22" t="str">
        <f aca="false">IF(B11="","",IF('Start Here'!$B$6="","",IF(((YEAR('Start Here'!$B$6)-YEAR(B11))*12+MONTH('Start Here'!$B$6)-MONTH(B11))&gt;0,((YEAR('Start Here'!$B$6)-YEAR(B11))*12+MONTH('Start Here'!$B$6)-MONTH(B11))&amp;" months out",IF(((YEAR('Start Here'!$B$6)-YEAR(B11))*12+MONTH('Start Here'!$B$6)-MONTH(B11))=0,"Wedding month",-((YEAR('Start Here'!$B$6)-YEAR(B11))*12+MONTH('Start Here'!$B$6)-MONTH(B11))&amp;" mo. after"))))</f>
        <v>6 months out</v>
      </c>
      <c r="D11" s="22" t="n">
        <f aca="false">IF(B11="","",COUNTIFS(Timeline!$G$8:$G$99,"&gt;="&amp;B11,Timeline!$G$8:$G$99,"&lt;="&amp;EOMONTH(B11,0)))</f>
        <v>11</v>
      </c>
      <c r="E11" s="22" t="n">
        <f aca="false">IF(B11="","",COUNTIFS(Timeline!$G$8:$G$99,"&gt;="&amp;B11,Timeline!$G$8:$G$99,"&lt;="&amp;EOMONTH(B11,0),Timeline!$A$8:$A$99,"☑"))</f>
        <v>0</v>
      </c>
      <c r="F11" s="22" t="n">
        <f aca="false">IF(B11="","",D11-E11)</f>
        <v>11</v>
      </c>
      <c r="G11" s="25" t="n">
        <f aca="false">IF(OR(B11="",D11=0),"",E11/D11)</f>
        <v>0</v>
      </c>
      <c r="H11" s="21" t="str">
        <f aca="false">IF(OR(B11="",'Start Here'!$B$6=""),"",IF(((YEAR('Start Here'!$B$6)-YEAR(B11))*12+MONTH('Start Here'!$B$6)-MONTH(B11))&gt;=12,"Budget, guest list, venue, planner, photographer",IF(((YEAR('Start Here'!$B$6)-YEAR(B11))*12+MONTH('Start Here'!$B$6)-MONTH(B11))&gt;=9,"Florist/designer, officiant, attire search, website",IF(((YEAR('Start Here'!$B$6)-YEAR(B11))*12+MONTH('Start Here'!$B$6)-MONTH(B11))&gt;=6,"Supporting vendors, decor concept, honeymoon",IF(((YEAR('Start Here'!$B$6)-YEAR(B11))*12+MONTH('Start Here'!$B$6)-MONTH(B11))&gt;=4,"Save-the-dates, invitations, dress, tasting",IF(((YEAR('Start Here'!$B$6)-YEAR(B11))*12+MONTH('Start Here'!$B$6)-MONTH(B11))&gt;=3,"Finalize design and menu, fittings",IF(((YEAR('Start Here'!$B$6)-YEAR(B11))*12+MONTH('Start Here'!$B$6)-MONTH(B11))=2,"Invitations out, license, timeline",IF(((YEAR('Start Here'!$B$6)-YEAR(B11))*12+MONTH('Start Here'!$B$6)-MONTH(B11))=1,"RSVPs, confirmations, seating",IF(((YEAR('Start Here'!$B$6)-YEAR(B11))*12+MONTH('Start Here'!$B$6)-MONTH(B11))=0,"Final details, rehearsal, wedding day","Wrap-up, thank-yous, paperwork")))))))))</f>
        <v>Supporting vendors, decor concept, honeymoon</v>
      </c>
      <c r="I11" s="81"/>
    </row>
    <row r="12" customFormat="false" ht="24" hidden="false" customHeight="true" outlineLevel="0" collapsed="false">
      <c r="B12" s="80" t="n">
        <f aca="false">Timeline!R7</f>
        <v>46508</v>
      </c>
      <c r="C12" s="22" t="str">
        <f aca="false">IF(B12="","",IF('Start Here'!$B$6="","",IF(((YEAR('Start Here'!$B$6)-YEAR(B12))*12+MONTH('Start Here'!$B$6)-MONTH(B12))&gt;0,((YEAR('Start Here'!$B$6)-YEAR(B12))*12+MONTH('Start Here'!$B$6)-MONTH(B12))&amp;" months out",IF(((YEAR('Start Here'!$B$6)-YEAR(B12))*12+MONTH('Start Here'!$B$6)-MONTH(B12))=0,"Wedding month",-((YEAR('Start Here'!$B$6)-YEAR(B12))*12+MONTH('Start Here'!$B$6)-MONTH(B12))&amp;" mo. after"))))</f>
        <v>5 months out</v>
      </c>
      <c r="D12" s="22" t="n">
        <f aca="false">IF(B12="","",COUNTIFS(Timeline!$G$8:$G$99,"&gt;="&amp;B12,Timeline!$G$8:$G$99,"&lt;="&amp;EOMONTH(B12,0)))</f>
        <v>2</v>
      </c>
      <c r="E12" s="22" t="n">
        <f aca="false">IF(B12="","",COUNTIFS(Timeline!$G$8:$G$99,"&gt;="&amp;B12,Timeline!$G$8:$G$99,"&lt;="&amp;EOMONTH(B12,0),Timeline!$A$8:$A$99,"☑"))</f>
        <v>0</v>
      </c>
      <c r="F12" s="22" t="n">
        <f aca="false">IF(B12="","",D12-E12)</f>
        <v>2</v>
      </c>
      <c r="G12" s="25" t="n">
        <f aca="false">IF(OR(B12="",D12=0),"",E12/D12)</f>
        <v>0</v>
      </c>
      <c r="H12" s="21" t="str">
        <f aca="false">IF(OR(B12="",'Start Here'!$B$6=""),"",IF(((YEAR('Start Here'!$B$6)-YEAR(B12))*12+MONTH('Start Here'!$B$6)-MONTH(B12))&gt;=12,"Budget, guest list, venue, planner, photographer",IF(((YEAR('Start Here'!$B$6)-YEAR(B12))*12+MONTH('Start Here'!$B$6)-MONTH(B12))&gt;=9,"Florist/designer, officiant, attire search, website",IF(((YEAR('Start Here'!$B$6)-YEAR(B12))*12+MONTH('Start Here'!$B$6)-MONTH(B12))&gt;=6,"Supporting vendors, decor concept, honeymoon",IF(((YEAR('Start Here'!$B$6)-YEAR(B12))*12+MONTH('Start Here'!$B$6)-MONTH(B12))&gt;=4,"Save-the-dates, invitations, dress, tasting",IF(((YEAR('Start Here'!$B$6)-YEAR(B12))*12+MONTH('Start Here'!$B$6)-MONTH(B12))&gt;=3,"Finalize design and menu, fittings",IF(((YEAR('Start Here'!$B$6)-YEAR(B12))*12+MONTH('Start Here'!$B$6)-MONTH(B12))=2,"Invitations out, license, timeline",IF(((YEAR('Start Here'!$B$6)-YEAR(B12))*12+MONTH('Start Here'!$B$6)-MONTH(B12))=1,"RSVPs, confirmations, seating",IF(((YEAR('Start Here'!$B$6)-YEAR(B12))*12+MONTH('Start Here'!$B$6)-MONTH(B12))=0,"Final details, rehearsal, wedding day","Wrap-up, thank-yous, paperwork")))))))))</f>
        <v>Save-the-dates, invitations, dress, tasting</v>
      </c>
      <c r="I12" s="81"/>
    </row>
    <row r="13" customFormat="false" ht="24" hidden="false" customHeight="true" outlineLevel="0" collapsed="false">
      <c r="B13" s="80" t="n">
        <f aca="false">Timeline!S7</f>
        <v>46539</v>
      </c>
      <c r="C13" s="22" t="str">
        <f aca="false">IF(B13="","",IF('Start Here'!$B$6="","",IF(((YEAR('Start Here'!$B$6)-YEAR(B13))*12+MONTH('Start Here'!$B$6)-MONTH(B13))&gt;0,((YEAR('Start Here'!$B$6)-YEAR(B13))*12+MONTH('Start Here'!$B$6)-MONTH(B13))&amp;" months out",IF(((YEAR('Start Here'!$B$6)-YEAR(B13))*12+MONTH('Start Here'!$B$6)-MONTH(B13))=0,"Wedding month",-((YEAR('Start Here'!$B$6)-YEAR(B13))*12+MONTH('Start Here'!$B$6)-MONTH(B13))&amp;" mo. after"))))</f>
        <v>4 months out</v>
      </c>
      <c r="D13" s="22" t="n">
        <f aca="false">IF(B13="","",COUNTIFS(Timeline!$G$8:$G$99,"&gt;="&amp;B13,Timeline!$G$8:$G$99,"&lt;="&amp;EOMONTH(B13,0)))</f>
        <v>3</v>
      </c>
      <c r="E13" s="22" t="n">
        <f aca="false">IF(B13="","",COUNTIFS(Timeline!$G$8:$G$99,"&gt;="&amp;B13,Timeline!$G$8:$G$99,"&lt;="&amp;EOMONTH(B13,0),Timeline!$A$8:$A$99,"☑"))</f>
        <v>0</v>
      </c>
      <c r="F13" s="22" t="n">
        <f aca="false">IF(B13="","",D13-E13)</f>
        <v>3</v>
      </c>
      <c r="G13" s="25" t="n">
        <f aca="false">IF(OR(B13="",D13=0),"",E13/D13)</f>
        <v>0</v>
      </c>
      <c r="H13" s="21" t="str">
        <f aca="false">IF(OR(B13="",'Start Here'!$B$6=""),"",IF(((YEAR('Start Here'!$B$6)-YEAR(B13))*12+MONTH('Start Here'!$B$6)-MONTH(B13))&gt;=12,"Budget, guest list, venue, planner, photographer",IF(((YEAR('Start Here'!$B$6)-YEAR(B13))*12+MONTH('Start Here'!$B$6)-MONTH(B13))&gt;=9,"Florist/designer, officiant, attire search, website",IF(((YEAR('Start Here'!$B$6)-YEAR(B13))*12+MONTH('Start Here'!$B$6)-MONTH(B13))&gt;=6,"Supporting vendors, decor concept, honeymoon",IF(((YEAR('Start Here'!$B$6)-YEAR(B13))*12+MONTH('Start Here'!$B$6)-MONTH(B13))&gt;=4,"Save-the-dates, invitations, dress, tasting",IF(((YEAR('Start Here'!$B$6)-YEAR(B13))*12+MONTH('Start Here'!$B$6)-MONTH(B13))&gt;=3,"Finalize design and menu, fittings",IF(((YEAR('Start Here'!$B$6)-YEAR(B13))*12+MONTH('Start Here'!$B$6)-MONTH(B13))=2,"Invitations out, license, timeline",IF(((YEAR('Start Here'!$B$6)-YEAR(B13))*12+MONTH('Start Here'!$B$6)-MONTH(B13))=1,"RSVPs, confirmations, seating",IF(((YEAR('Start Here'!$B$6)-YEAR(B13))*12+MONTH('Start Here'!$B$6)-MONTH(B13))=0,"Final details, rehearsal, wedding day","Wrap-up, thank-yous, paperwork")))))))))</f>
        <v>Save-the-dates, invitations, dress, tasting</v>
      </c>
      <c r="I13" s="81"/>
    </row>
    <row r="14" customFormat="false" ht="24" hidden="false" customHeight="true" outlineLevel="0" collapsed="false">
      <c r="B14" s="80" t="n">
        <f aca="false">Timeline!T7</f>
        <v>46569</v>
      </c>
      <c r="C14" s="22" t="str">
        <f aca="false">IF(B14="","",IF('Start Here'!$B$6="","",IF(((YEAR('Start Here'!$B$6)-YEAR(B14))*12+MONTH('Start Here'!$B$6)-MONTH(B14))&gt;0,((YEAR('Start Here'!$B$6)-YEAR(B14))*12+MONTH('Start Here'!$B$6)-MONTH(B14))&amp;" months out",IF(((YEAR('Start Here'!$B$6)-YEAR(B14))*12+MONTH('Start Here'!$B$6)-MONTH(B14))=0,"Wedding month",-((YEAR('Start Here'!$B$6)-YEAR(B14))*12+MONTH('Start Here'!$B$6)-MONTH(B14))&amp;" mo. after"))))</f>
        <v>3 months out</v>
      </c>
      <c r="D14" s="22" t="n">
        <f aca="false">IF(B14="","",COUNTIFS(Timeline!$G$8:$G$99,"&gt;="&amp;B14,Timeline!$G$8:$G$99,"&lt;="&amp;EOMONTH(B14,0)))</f>
        <v>6</v>
      </c>
      <c r="E14" s="22" t="n">
        <f aca="false">IF(B14="","",COUNTIFS(Timeline!$G$8:$G$99,"&gt;="&amp;B14,Timeline!$G$8:$G$99,"&lt;="&amp;EOMONTH(B14,0),Timeline!$A$8:$A$99,"☑"))</f>
        <v>0</v>
      </c>
      <c r="F14" s="22" t="n">
        <f aca="false">IF(B14="","",D14-E14)</f>
        <v>6</v>
      </c>
      <c r="G14" s="25" t="n">
        <f aca="false">IF(OR(B14="",D14=0),"",E14/D14)</f>
        <v>0</v>
      </c>
      <c r="H14" s="21" t="str">
        <f aca="false">IF(OR(B14="",'Start Here'!$B$6=""),"",IF(((YEAR('Start Here'!$B$6)-YEAR(B14))*12+MONTH('Start Here'!$B$6)-MONTH(B14))&gt;=12,"Budget, guest list, venue, planner, photographer",IF(((YEAR('Start Here'!$B$6)-YEAR(B14))*12+MONTH('Start Here'!$B$6)-MONTH(B14))&gt;=9,"Florist/designer, officiant, attire search, website",IF(((YEAR('Start Here'!$B$6)-YEAR(B14))*12+MONTH('Start Here'!$B$6)-MONTH(B14))&gt;=6,"Supporting vendors, decor concept, honeymoon",IF(((YEAR('Start Here'!$B$6)-YEAR(B14))*12+MONTH('Start Here'!$B$6)-MONTH(B14))&gt;=4,"Save-the-dates, invitations, dress, tasting",IF(((YEAR('Start Here'!$B$6)-YEAR(B14))*12+MONTH('Start Here'!$B$6)-MONTH(B14))&gt;=3,"Finalize design and menu, fittings",IF(((YEAR('Start Here'!$B$6)-YEAR(B14))*12+MONTH('Start Here'!$B$6)-MONTH(B14))=2,"Invitations out, license, timeline",IF(((YEAR('Start Here'!$B$6)-YEAR(B14))*12+MONTH('Start Here'!$B$6)-MONTH(B14))=1,"RSVPs, confirmations, seating",IF(((YEAR('Start Here'!$B$6)-YEAR(B14))*12+MONTH('Start Here'!$B$6)-MONTH(B14))=0,"Final details, rehearsal, wedding day","Wrap-up, thank-yous, paperwork")))))))))</f>
        <v>Finalize design and menu, fittings</v>
      </c>
      <c r="I14" s="81"/>
    </row>
    <row r="15" customFormat="false" ht="24" hidden="false" customHeight="true" outlineLevel="0" collapsed="false">
      <c r="B15" s="80" t="n">
        <f aca="false">Timeline!U7</f>
        <v>46600</v>
      </c>
      <c r="C15" s="22" t="str">
        <f aca="false">IF(B15="","",IF('Start Here'!$B$6="","",IF(((YEAR('Start Here'!$B$6)-YEAR(B15))*12+MONTH('Start Here'!$B$6)-MONTH(B15))&gt;0,((YEAR('Start Here'!$B$6)-YEAR(B15))*12+MONTH('Start Here'!$B$6)-MONTH(B15))&amp;" months out",IF(((YEAR('Start Here'!$B$6)-YEAR(B15))*12+MONTH('Start Here'!$B$6)-MONTH(B15))=0,"Wedding month",-((YEAR('Start Here'!$B$6)-YEAR(B15))*12+MONTH('Start Here'!$B$6)-MONTH(B15))&amp;" mo. after"))))</f>
        <v>2 months out</v>
      </c>
      <c r="D15" s="22" t="n">
        <f aca="false">IF(B15="","",COUNTIFS(Timeline!$G$8:$G$99,"&gt;="&amp;B15,Timeline!$G$8:$G$99,"&lt;="&amp;EOMONTH(B15,0)))</f>
        <v>6</v>
      </c>
      <c r="E15" s="22" t="n">
        <f aca="false">IF(B15="","",COUNTIFS(Timeline!$G$8:$G$99,"&gt;="&amp;B15,Timeline!$G$8:$G$99,"&lt;="&amp;EOMONTH(B15,0),Timeline!$A$8:$A$99,"☑"))</f>
        <v>0</v>
      </c>
      <c r="F15" s="22" t="n">
        <f aca="false">IF(B15="","",D15-E15)</f>
        <v>6</v>
      </c>
      <c r="G15" s="25" t="n">
        <f aca="false">IF(OR(B15="",D15=0),"",E15/D15)</f>
        <v>0</v>
      </c>
      <c r="H15" s="21" t="str">
        <f aca="false">IF(OR(B15="",'Start Here'!$B$6=""),"",IF(((YEAR('Start Here'!$B$6)-YEAR(B15))*12+MONTH('Start Here'!$B$6)-MONTH(B15))&gt;=12,"Budget, guest list, venue, planner, photographer",IF(((YEAR('Start Here'!$B$6)-YEAR(B15))*12+MONTH('Start Here'!$B$6)-MONTH(B15))&gt;=9,"Florist/designer, officiant, attire search, website",IF(((YEAR('Start Here'!$B$6)-YEAR(B15))*12+MONTH('Start Here'!$B$6)-MONTH(B15))&gt;=6,"Supporting vendors, decor concept, honeymoon",IF(((YEAR('Start Here'!$B$6)-YEAR(B15))*12+MONTH('Start Here'!$B$6)-MONTH(B15))&gt;=4,"Save-the-dates, invitations, dress, tasting",IF(((YEAR('Start Here'!$B$6)-YEAR(B15))*12+MONTH('Start Here'!$B$6)-MONTH(B15))&gt;=3,"Finalize design and menu, fittings",IF(((YEAR('Start Here'!$B$6)-YEAR(B15))*12+MONTH('Start Here'!$B$6)-MONTH(B15))=2,"Invitations out, license, timeline",IF(((YEAR('Start Here'!$B$6)-YEAR(B15))*12+MONTH('Start Here'!$B$6)-MONTH(B15))=1,"RSVPs, confirmations, seating",IF(((YEAR('Start Here'!$B$6)-YEAR(B15))*12+MONTH('Start Here'!$B$6)-MONTH(B15))=0,"Final details, rehearsal, wedding day","Wrap-up, thank-yous, paperwork")))))))))</f>
        <v>Invitations out, license, timeline</v>
      </c>
      <c r="I15" s="81"/>
    </row>
    <row r="16" customFormat="false" ht="24" hidden="false" customHeight="true" outlineLevel="0" collapsed="false">
      <c r="B16" s="80" t="n">
        <f aca="false">Timeline!V7</f>
        <v>46631</v>
      </c>
      <c r="C16" s="22" t="str">
        <f aca="false">IF(B16="","",IF('Start Here'!$B$6="","",IF(((YEAR('Start Here'!$B$6)-YEAR(B16))*12+MONTH('Start Here'!$B$6)-MONTH(B16))&gt;0,((YEAR('Start Here'!$B$6)-YEAR(B16))*12+MONTH('Start Here'!$B$6)-MONTH(B16))&amp;" months out",IF(((YEAR('Start Here'!$B$6)-YEAR(B16))*12+MONTH('Start Here'!$B$6)-MONTH(B16))=0,"Wedding month",-((YEAR('Start Here'!$B$6)-YEAR(B16))*12+MONTH('Start Here'!$B$6)-MONTH(B16))&amp;" mo. after"))))</f>
        <v>1 months out</v>
      </c>
      <c r="D16" s="22" t="n">
        <f aca="false">IF(B16="","",COUNTIFS(Timeline!$G$8:$G$99,"&gt;="&amp;B16,Timeline!$G$8:$G$99,"&lt;="&amp;EOMONTH(B16,0)))</f>
        <v>16</v>
      </c>
      <c r="E16" s="22" t="n">
        <f aca="false">IF(B16="","",COUNTIFS(Timeline!$G$8:$G$99,"&gt;="&amp;B16,Timeline!$G$8:$G$99,"&lt;="&amp;EOMONTH(B16,0),Timeline!$A$8:$A$99,"☑"))</f>
        <v>0</v>
      </c>
      <c r="F16" s="22" t="n">
        <f aca="false">IF(B16="","",D16-E16)</f>
        <v>16</v>
      </c>
      <c r="G16" s="25" t="n">
        <f aca="false">IF(OR(B16="",D16=0),"",E16/D16)</f>
        <v>0</v>
      </c>
      <c r="H16" s="21" t="str">
        <f aca="false">IF(OR(B16="",'Start Here'!$B$6=""),"",IF(((YEAR('Start Here'!$B$6)-YEAR(B16))*12+MONTH('Start Here'!$B$6)-MONTH(B16))&gt;=12,"Budget, guest list, venue, planner, photographer",IF(((YEAR('Start Here'!$B$6)-YEAR(B16))*12+MONTH('Start Here'!$B$6)-MONTH(B16))&gt;=9,"Florist/designer, officiant, attire search, website",IF(((YEAR('Start Here'!$B$6)-YEAR(B16))*12+MONTH('Start Here'!$B$6)-MONTH(B16))&gt;=6,"Supporting vendors, decor concept, honeymoon",IF(((YEAR('Start Here'!$B$6)-YEAR(B16))*12+MONTH('Start Here'!$B$6)-MONTH(B16))&gt;=4,"Save-the-dates, invitations, dress, tasting",IF(((YEAR('Start Here'!$B$6)-YEAR(B16))*12+MONTH('Start Here'!$B$6)-MONTH(B16))&gt;=3,"Finalize design and menu, fittings",IF(((YEAR('Start Here'!$B$6)-YEAR(B16))*12+MONTH('Start Here'!$B$6)-MONTH(B16))=2,"Invitations out, license, timeline",IF(((YEAR('Start Here'!$B$6)-YEAR(B16))*12+MONTH('Start Here'!$B$6)-MONTH(B16))=1,"RSVPs, confirmations, seating",IF(((YEAR('Start Here'!$B$6)-YEAR(B16))*12+MONTH('Start Here'!$B$6)-MONTH(B16))=0,"Final details, rehearsal, wedding day","Wrap-up, thank-yous, paperwork")))))))))</f>
        <v>RSVPs, confirmations, seating</v>
      </c>
      <c r="I16" s="81"/>
    </row>
    <row r="17" customFormat="false" ht="24" hidden="false" customHeight="true" outlineLevel="0" collapsed="false">
      <c r="B17" s="80" t="n">
        <f aca="false">Timeline!W7</f>
        <v>46661</v>
      </c>
      <c r="C17" s="22" t="str">
        <f aca="false">IF(B17="","",IF('Start Here'!$B$6="","",IF(((YEAR('Start Here'!$B$6)-YEAR(B17))*12+MONTH('Start Here'!$B$6)-MONTH(B17))&gt;0,((YEAR('Start Here'!$B$6)-YEAR(B17))*12+MONTH('Start Here'!$B$6)-MONTH(B17))&amp;" months out",IF(((YEAR('Start Here'!$B$6)-YEAR(B17))*12+MONTH('Start Here'!$B$6)-MONTH(B17))=0,"Wedding month",-((YEAR('Start Here'!$B$6)-YEAR(B17))*12+MONTH('Start Here'!$B$6)-MONTH(B17))&amp;" mo. after"))))</f>
        <v>Wedding month</v>
      </c>
      <c r="D17" s="22" t="n">
        <f aca="false">IF(B17="","",COUNTIFS(Timeline!$G$8:$G$99,"&gt;="&amp;B17,Timeline!$G$8:$G$99,"&lt;="&amp;EOMONTH(B17,0)))</f>
        <v>14</v>
      </c>
      <c r="E17" s="22" t="n">
        <f aca="false">IF(B17="","",COUNTIFS(Timeline!$G$8:$G$99,"&gt;="&amp;B17,Timeline!$G$8:$G$99,"&lt;="&amp;EOMONTH(B17,0),Timeline!$A$8:$A$99,"☑"))</f>
        <v>0</v>
      </c>
      <c r="F17" s="22" t="n">
        <f aca="false">IF(B17="","",D17-E17)</f>
        <v>14</v>
      </c>
      <c r="G17" s="25" t="n">
        <f aca="false">IF(OR(B17="",D17=0),"",E17/D17)</f>
        <v>0</v>
      </c>
      <c r="H17" s="21" t="str">
        <f aca="false">IF(OR(B17="",'Start Here'!$B$6=""),"",IF(((YEAR('Start Here'!$B$6)-YEAR(B17))*12+MONTH('Start Here'!$B$6)-MONTH(B17))&gt;=12,"Budget, guest list, venue, planner, photographer",IF(((YEAR('Start Here'!$B$6)-YEAR(B17))*12+MONTH('Start Here'!$B$6)-MONTH(B17))&gt;=9,"Florist/designer, officiant, attire search, website",IF(((YEAR('Start Here'!$B$6)-YEAR(B17))*12+MONTH('Start Here'!$B$6)-MONTH(B17))&gt;=6,"Supporting vendors, decor concept, honeymoon",IF(((YEAR('Start Here'!$B$6)-YEAR(B17))*12+MONTH('Start Here'!$B$6)-MONTH(B17))&gt;=4,"Save-the-dates, invitations, dress, tasting",IF(((YEAR('Start Here'!$B$6)-YEAR(B17))*12+MONTH('Start Here'!$B$6)-MONTH(B17))&gt;=3,"Finalize design and menu, fittings",IF(((YEAR('Start Here'!$B$6)-YEAR(B17))*12+MONTH('Start Here'!$B$6)-MONTH(B17))=2,"Invitations out, license, timeline",IF(((YEAR('Start Here'!$B$6)-YEAR(B17))*12+MONTH('Start Here'!$B$6)-MONTH(B17))=1,"RSVPs, confirmations, seating",IF(((YEAR('Start Here'!$B$6)-YEAR(B17))*12+MONTH('Start Here'!$B$6)-MONTH(B17))=0,"Final details, rehearsal, wedding day","Wrap-up, thank-yous, paperwork")))))))))</f>
        <v>Final details, rehearsal, wedding day</v>
      </c>
      <c r="I17" s="81"/>
    </row>
    <row r="18" customFormat="false" ht="24" hidden="false" customHeight="true" outlineLevel="0" collapsed="false">
      <c r="B18" s="80" t="n">
        <f aca="false">Timeline!X7</f>
        <v>46692</v>
      </c>
      <c r="C18" s="22" t="str">
        <f aca="false">IF(B18="","",IF('Start Here'!$B$6="","",IF(((YEAR('Start Here'!$B$6)-YEAR(B18))*12+MONTH('Start Here'!$B$6)-MONTH(B18))&gt;0,((YEAR('Start Here'!$B$6)-YEAR(B18))*12+MONTH('Start Here'!$B$6)-MONTH(B18))&amp;" months out",IF(((YEAR('Start Here'!$B$6)-YEAR(B18))*12+MONTH('Start Here'!$B$6)-MONTH(B18))=0,"Wedding month",-((YEAR('Start Here'!$B$6)-YEAR(B18))*12+MONTH('Start Here'!$B$6)-MONTH(B18))&amp;" mo. after"))))</f>
        <v>1 mo. after</v>
      </c>
      <c r="D18" s="22" t="n">
        <f aca="false">IF(B18="","",COUNTIFS(Timeline!$G$8:$G$99,"&gt;="&amp;B18,Timeline!$G$8:$G$99,"&lt;="&amp;EOMONTH(B18,0)))</f>
        <v>2</v>
      </c>
      <c r="E18" s="22" t="n">
        <f aca="false">IF(B18="","",COUNTIFS(Timeline!$G$8:$G$99,"&gt;="&amp;B18,Timeline!$G$8:$G$99,"&lt;="&amp;EOMONTH(B18,0),Timeline!$A$8:$A$99,"☑"))</f>
        <v>0</v>
      </c>
      <c r="F18" s="22" t="n">
        <f aca="false">IF(B18="","",D18-E18)</f>
        <v>2</v>
      </c>
      <c r="G18" s="25" t="n">
        <f aca="false">IF(OR(B18="",D18=0),"",E18/D18)</f>
        <v>0</v>
      </c>
      <c r="H18" s="21" t="str">
        <f aca="false">IF(OR(B18="",'Start Here'!$B$6=""),"",IF(((YEAR('Start Here'!$B$6)-YEAR(B18))*12+MONTH('Start Here'!$B$6)-MONTH(B18))&gt;=12,"Budget, guest list, venue, planner, photographer",IF(((YEAR('Start Here'!$B$6)-YEAR(B18))*12+MONTH('Start Here'!$B$6)-MONTH(B18))&gt;=9,"Florist/designer, officiant, attire search, website",IF(((YEAR('Start Here'!$B$6)-YEAR(B18))*12+MONTH('Start Here'!$B$6)-MONTH(B18))&gt;=6,"Supporting vendors, decor concept, honeymoon",IF(((YEAR('Start Here'!$B$6)-YEAR(B18))*12+MONTH('Start Here'!$B$6)-MONTH(B18))&gt;=4,"Save-the-dates, invitations, dress, tasting",IF(((YEAR('Start Here'!$B$6)-YEAR(B18))*12+MONTH('Start Here'!$B$6)-MONTH(B18))&gt;=3,"Finalize design and menu, fittings",IF(((YEAR('Start Here'!$B$6)-YEAR(B18))*12+MONTH('Start Here'!$B$6)-MONTH(B18))=2,"Invitations out, license, timeline",IF(((YEAR('Start Here'!$B$6)-YEAR(B18))*12+MONTH('Start Here'!$B$6)-MONTH(B18))=1,"RSVPs, confirmations, seating",IF(((YEAR('Start Here'!$B$6)-YEAR(B18))*12+MONTH('Start Here'!$B$6)-MONTH(B18))=0,"Final details, rehearsal, wedding day","Wrap-up, thank-yous, paperwork")))))))))</f>
        <v>Wrap-up, thank-yous, paperwork</v>
      </c>
      <c r="I18" s="81"/>
    </row>
    <row r="19" customFormat="false" ht="24" hidden="false" customHeight="true" outlineLevel="0" collapsed="false">
      <c r="B19" s="80" t="n">
        <f aca="false">Timeline!Y7</f>
        <v>46722</v>
      </c>
      <c r="C19" s="22" t="str">
        <f aca="false">IF(B19="","",IF('Start Here'!$B$6="","",IF(((YEAR('Start Here'!$B$6)-YEAR(B19))*12+MONTH('Start Here'!$B$6)-MONTH(B19))&gt;0,((YEAR('Start Here'!$B$6)-YEAR(B19))*12+MONTH('Start Here'!$B$6)-MONTH(B19))&amp;" months out",IF(((YEAR('Start Here'!$B$6)-YEAR(B19))*12+MONTH('Start Here'!$B$6)-MONTH(B19))=0,"Wedding month",-((YEAR('Start Here'!$B$6)-YEAR(B19))*12+MONTH('Start Here'!$B$6)-MONTH(B19))&amp;" mo. after"))))</f>
        <v>2 mo. after</v>
      </c>
      <c r="D19" s="22" t="n">
        <f aca="false">IF(B19="","",COUNTIFS(Timeline!$G$8:$G$99,"&gt;="&amp;B19,Timeline!$G$8:$G$99,"&lt;="&amp;EOMONTH(B19,0)))</f>
        <v>1</v>
      </c>
      <c r="E19" s="22" t="n">
        <f aca="false">IF(B19="","",COUNTIFS(Timeline!$G$8:$G$99,"&gt;="&amp;B19,Timeline!$G$8:$G$99,"&lt;="&amp;EOMONTH(B19,0),Timeline!$A$8:$A$99,"☑"))</f>
        <v>0</v>
      </c>
      <c r="F19" s="22" t="n">
        <f aca="false">IF(B19="","",D19-E19)</f>
        <v>1</v>
      </c>
      <c r="G19" s="25" t="n">
        <f aca="false">IF(OR(B19="",D19=0),"",E19/D19)</f>
        <v>0</v>
      </c>
      <c r="H19" s="21" t="str">
        <f aca="false">IF(OR(B19="",'Start Here'!$B$6=""),"",IF(((YEAR('Start Here'!$B$6)-YEAR(B19))*12+MONTH('Start Here'!$B$6)-MONTH(B19))&gt;=12,"Budget, guest list, venue, planner, photographer",IF(((YEAR('Start Here'!$B$6)-YEAR(B19))*12+MONTH('Start Here'!$B$6)-MONTH(B19))&gt;=9,"Florist/designer, officiant, attire search, website",IF(((YEAR('Start Here'!$B$6)-YEAR(B19))*12+MONTH('Start Here'!$B$6)-MONTH(B19))&gt;=6,"Supporting vendors, decor concept, honeymoon",IF(((YEAR('Start Here'!$B$6)-YEAR(B19))*12+MONTH('Start Here'!$B$6)-MONTH(B19))&gt;=4,"Save-the-dates, invitations, dress, tasting",IF(((YEAR('Start Here'!$B$6)-YEAR(B19))*12+MONTH('Start Here'!$B$6)-MONTH(B19))&gt;=3,"Finalize design and menu, fittings",IF(((YEAR('Start Here'!$B$6)-YEAR(B19))*12+MONTH('Start Here'!$B$6)-MONTH(B19))=2,"Invitations out, license, timeline",IF(((YEAR('Start Here'!$B$6)-YEAR(B19))*12+MONTH('Start Here'!$B$6)-MONTH(B19))=1,"RSVPs, confirmations, seating",IF(((YEAR('Start Here'!$B$6)-YEAR(B19))*12+MONTH('Start Here'!$B$6)-MONTH(B19))=0,"Final details, rehearsal, wedding day","Wrap-up, thank-yous, paperwork")))))))))</f>
        <v>Wrap-up, thank-yous, paperwork</v>
      </c>
      <c r="I19" s="81"/>
    </row>
    <row r="20" customFormat="false" ht="24" hidden="false" customHeight="true" outlineLevel="0" collapsed="false">
      <c r="B20" s="80" t="n">
        <f aca="false">Timeline!Z7</f>
        <v>46753</v>
      </c>
      <c r="C20" s="22" t="str">
        <f aca="false">IF(B20="","",IF('Start Here'!$B$6="","",IF(((YEAR('Start Here'!$B$6)-YEAR(B20))*12+MONTH('Start Here'!$B$6)-MONTH(B20))&gt;0,((YEAR('Start Here'!$B$6)-YEAR(B20))*12+MONTH('Start Here'!$B$6)-MONTH(B20))&amp;" months out",IF(((YEAR('Start Here'!$B$6)-YEAR(B20))*12+MONTH('Start Here'!$B$6)-MONTH(B20))=0,"Wedding month",-((YEAR('Start Here'!$B$6)-YEAR(B20))*12+MONTH('Start Here'!$B$6)-MONTH(B20))&amp;" mo. after"))))</f>
        <v>3 mo. after</v>
      </c>
      <c r="D20" s="22" t="n">
        <f aca="false">IF(B20="","",COUNTIFS(Timeline!$G$8:$G$99,"&gt;="&amp;B20,Timeline!$G$8:$G$99,"&lt;="&amp;EOMONTH(B20,0)))</f>
        <v>2</v>
      </c>
      <c r="E20" s="22" t="n">
        <f aca="false">IF(B20="","",COUNTIFS(Timeline!$G$8:$G$99,"&gt;="&amp;B20,Timeline!$G$8:$G$99,"&lt;="&amp;EOMONTH(B20,0),Timeline!$A$8:$A$99,"☑"))</f>
        <v>0</v>
      </c>
      <c r="F20" s="22" t="n">
        <f aca="false">IF(B20="","",D20-E20)</f>
        <v>2</v>
      </c>
      <c r="G20" s="25" t="n">
        <f aca="false">IF(OR(B20="",D20=0),"",E20/D20)</f>
        <v>0</v>
      </c>
      <c r="H20" s="21" t="str">
        <f aca="false">IF(OR(B20="",'Start Here'!$B$6=""),"",IF(((YEAR('Start Here'!$B$6)-YEAR(B20))*12+MONTH('Start Here'!$B$6)-MONTH(B20))&gt;=12,"Budget, guest list, venue, planner, photographer",IF(((YEAR('Start Here'!$B$6)-YEAR(B20))*12+MONTH('Start Here'!$B$6)-MONTH(B20))&gt;=9,"Florist/designer, officiant, attire search, website",IF(((YEAR('Start Here'!$B$6)-YEAR(B20))*12+MONTH('Start Here'!$B$6)-MONTH(B20))&gt;=6,"Supporting vendors, decor concept, honeymoon",IF(((YEAR('Start Here'!$B$6)-YEAR(B20))*12+MONTH('Start Here'!$B$6)-MONTH(B20))&gt;=4,"Save-the-dates, invitations, dress, tasting",IF(((YEAR('Start Here'!$B$6)-YEAR(B20))*12+MONTH('Start Here'!$B$6)-MONTH(B20))&gt;=3,"Finalize design and menu, fittings",IF(((YEAR('Start Here'!$B$6)-YEAR(B20))*12+MONTH('Start Here'!$B$6)-MONTH(B20))=2,"Invitations out, license, timeline",IF(((YEAR('Start Here'!$B$6)-YEAR(B20))*12+MONTH('Start Here'!$B$6)-MONTH(B20))=1,"RSVPs, confirmations, seating",IF(((YEAR('Start Here'!$B$6)-YEAR(B20))*12+MONTH('Start Here'!$B$6)-MONTH(B20))=0,"Final details, rehearsal, wedding day","Wrap-up, thank-yous, paperwork")))))))))</f>
        <v>Wrap-up, thank-yous, paperwork</v>
      </c>
      <c r="I20" s="81"/>
    </row>
    <row r="21" customFormat="false" ht="24" hidden="false" customHeight="true" outlineLevel="0" collapsed="false">
      <c r="B21" s="80" t="n">
        <f aca="false">Timeline!AA7</f>
        <v>46784</v>
      </c>
      <c r="C21" s="22" t="str">
        <f aca="false">IF(B21="","",IF('Start Here'!$B$6="","",IF(((YEAR('Start Here'!$B$6)-YEAR(B21))*12+MONTH('Start Here'!$B$6)-MONTH(B21))&gt;0,((YEAR('Start Here'!$B$6)-YEAR(B21))*12+MONTH('Start Here'!$B$6)-MONTH(B21))&amp;" months out",IF(((YEAR('Start Here'!$B$6)-YEAR(B21))*12+MONTH('Start Here'!$B$6)-MONTH(B21))=0,"Wedding month",-((YEAR('Start Here'!$B$6)-YEAR(B21))*12+MONTH('Start Here'!$B$6)-MONTH(B21))&amp;" mo. after"))))</f>
        <v>4 mo. after</v>
      </c>
      <c r="D21" s="22" t="n">
        <f aca="false">IF(B21="","",COUNTIFS(Timeline!$G$8:$G$99,"&gt;="&amp;B21,Timeline!$G$8:$G$99,"&lt;="&amp;EOMONTH(B21,0)))</f>
        <v>0</v>
      </c>
      <c r="E21" s="22" t="n">
        <f aca="false">IF(B21="","",COUNTIFS(Timeline!$G$8:$G$99,"&gt;="&amp;B21,Timeline!$G$8:$G$99,"&lt;="&amp;EOMONTH(B21,0),Timeline!$A$8:$A$99,"☑"))</f>
        <v>0</v>
      </c>
      <c r="F21" s="22" t="n">
        <f aca="false">IF(B21="","",D21-E21)</f>
        <v>0</v>
      </c>
      <c r="G21" s="25" t="str">
        <f aca="false">IF(OR(B21="",D21=0),"",E21/D21)</f>
        <v/>
      </c>
      <c r="H21" s="21" t="str">
        <f aca="false">IF(OR(B21="",'Start Here'!$B$6=""),"",IF(((YEAR('Start Here'!$B$6)-YEAR(B21))*12+MONTH('Start Here'!$B$6)-MONTH(B21))&gt;=12,"Budget, guest list, venue, planner, photographer",IF(((YEAR('Start Here'!$B$6)-YEAR(B21))*12+MONTH('Start Here'!$B$6)-MONTH(B21))&gt;=9,"Florist/designer, officiant, attire search, website",IF(((YEAR('Start Here'!$B$6)-YEAR(B21))*12+MONTH('Start Here'!$B$6)-MONTH(B21))&gt;=6,"Supporting vendors, decor concept, honeymoon",IF(((YEAR('Start Here'!$B$6)-YEAR(B21))*12+MONTH('Start Here'!$B$6)-MONTH(B21))&gt;=4,"Save-the-dates, invitations, dress, tasting",IF(((YEAR('Start Here'!$B$6)-YEAR(B21))*12+MONTH('Start Here'!$B$6)-MONTH(B21))&gt;=3,"Finalize design and menu, fittings",IF(((YEAR('Start Here'!$B$6)-YEAR(B21))*12+MONTH('Start Here'!$B$6)-MONTH(B21))=2,"Invitations out, license, timeline",IF(((YEAR('Start Here'!$B$6)-YEAR(B21))*12+MONTH('Start Here'!$B$6)-MONTH(B21))=1,"RSVPs, confirmations, seating",IF(((YEAR('Start Here'!$B$6)-YEAR(B21))*12+MONTH('Start Here'!$B$6)-MONTH(B21))=0,"Final details, rehearsal, wedding day","Wrap-up, thank-yous, paperwork")))))))))</f>
        <v>Wrap-up, thank-yous, paperwork</v>
      </c>
      <c r="I21" s="81"/>
    </row>
    <row r="22" customFormat="false" ht="24" hidden="false" customHeight="true" outlineLevel="0" collapsed="false">
      <c r="B22" s="80" t="n">
        <f aca="false">Timeline!AB7</f>
        <v>46813</v>
      </c>
      <c r="C22" s="22" t="str">
        <f aca="false">IF(B22="","",IF('Start Here'!$B$6="","",IF(((YEAR('Start Here'!$B$6)-YEAR(B22))*12+MONTH('Start Here'!$B$6)-MONTH(B22))&gt;0,((YEAR('Start Here'!$B$6)-YEAR(B22))*12+MONTH('Start Here'!$B$6)-MONTH(B22))&amp;" months out",IF(((YEAR('Start Here'!$B$6)-YEAR(B22))*12+MONTH('Start Here'!$B$6)-MONTH(B22))=0,"Wedding month",-((YEAR('Start Here'!$B$6)-YEAR(B22))*12+MONTH('Start Here'!$B$6)-MONTH(B22))&amp;" mo. after"))))</f>
        <v>5 mo. after</v>
      </c>
      <c r="D22" s="22" t="n">
        <f aca="false">IF(B22="","",COUNTIFS(Timeline!$G$8:$G$99,"&gt;="&amp;B22,Timeline!$G$8:$G$99,"&lt;="&amp;EOMONTH(B22,0)))</f>
        <v>0</v>
      </c>
      <c r="E22" s="22" t="n">
        <f aca="false">IF(B22="","",COUNTIFS(Timeline!$G$8:$G$99,"&gt;="&amp;B22,Timeline!$G$8:$G$99,"&lt;="&amp;EOMONTH(B22,0),Timeline!$A$8:$A$99,"☑"))</f>
        <v>0</v>
      </c>
      <c r="F22" s="22" t="n">
        <f aca="false">IF(B22="","",D22-E22)</f>
        <v>0</v>
      </c>
      <c r="G22" s="25" t="str">
        <f aca="false">IF(OR(B22="",D22=0),"",E22/D22)</f>
        <v/>
      </c>
      <c r="H22" s="21" t="str">
        <f aca="false">IF(OR(B22="",'Start Here'!$B$6=""),"",IF(((YEAR('Start Here'!$B$6)-YEAR(B22))*12+MONTH('Start Here'!$B$6)-MONTH(B22))&gt;=12,"Budget, guest list, venue, planner, photographer",IF(((YEAR('Start Here'!$B$6)-YEAR(B22))*12+MONTH('Start Here'!$B$6)-MONTH(B22))&gt;=9,"Florist/designer, officiant, attire search, website",IF(((YEAR('Start Here'!$B$6)-YEAR(B22))*12+MONTH('Start Here'!$B$6)-MONTH(B22))&gt;=6,"Supporting vendors, decor concept, honeymoon",IF(((YEAR('Start Here'!$B$6)-YEAR(B22))*12+MONTH('Start Here'!$B$6)-MONTH(B22))&gt;=4,"Save-the-dates, invitations, dress, tasting",IF(((YEAR('Start Here'!$B$6)-YEAR(B22))*12+MONTH('Start Here'!$B$6)-MONTH(B22))&gt;=3,"Finalize design and menu, fittings",IF(((YEAR('Start Here'!$B$6)-YEAR(B22))*12+MONTH('Start Here'!$B$6)-MONTH(B22))=2,"Invitations out, license, timeline",IF(((YEAR('Start Here'!$B$6)-YEAR(B22))*12+MONTH('Start Here'!$B$6)-MONTH(B22))=1,"RSVPs, confirmations, seating",IF(((YEAR('Start Here'!$B$6)-YEAR(B22))*12+MONTH('Start Here'!$B$6)-MONTH(B22))=0,"Final details, rehearsal, wedding day","Wrap-up, thank-yous, paperwork")))))))))</f>
        <v>Wrap-up, thank-yous, paperwork</v>
      </c>
      <c r="I22" s="81"/>
    </row>
    <row r="23" customFormat="false" ht="24" hidden="false" customHeight="true" outlineLevel="0" collapsed="false">
      <c r="B23" s="80" t="n">
        <f aca="false">Timeline!AC7</f>
        <v>46844</v>
      </c>
      <c r="C23" s="22" t="str">
        <f aca="false">IF(B23="","",IF('Start Here'!$B$6="","",IF(((YEAR('Start Here'!$B$6)-YEAR(B23))*12+MONTH('Start Here'!$B$6)-MONTH(B23))&gt;0,((YEAR('Start Here'!$B$6)-YEAR(B23))*12+MONTH('Start Here'!$B$6)-MONTH(B23))&amp;" months out",IF(((YEAR('Start Here'!$B$6)-YEAR(B23))*12+MONTH('Start Here'!$B$6)-MONTH(B23))=0,"Wedding month",-((YEAR('Start Here'!$B$6)-YEAR(B23))*12+MONTH('Start Here'!$B$6)-MONTH(B23))&amp;" mo. after"))))</f>
        <v>6 mo. after</v>
      </c>
      <c r="D23" s="22" t="n">
        <f aca="false">IF(B23="","",COUNTIFS(Timeline!$G$8:$G$99,"&gt;="&amp;B23,Timeline!$G$8:$G$99,"&lt;="&amp;EOMONTH(B23,0)))</f>
        <v>0</v>
      </c>
      <c r="E23" s="22" t="n">
        <f aca="false">IF(B23="","",COUNTIFS(Timeline!$G$8:$G$99,"&gt;="&amp;B23,Timeline!$G$8:$G$99,"&lt;="&amp;EOMONTH(B23,0),Timeline!$A$8:$A$99,"☑"))</f>
        <v>0</v>
      </c>
      <c r="F23" s="22" t="n">
        <f aca="false">IF(B23="","",D23-E23)</f>
        <v>0</v>
      </c>
      <c r="G23" s="25" t="str">
        <f aca="false">IF(OR(B23="",D23=0),"",E23/D23)</f>
        <v/>
      </c>
      <c r="H23" s="21" t="str">
        <f aca="false">IF(OR(B23="",'Start Here'!$B$6=""),"",IF(((YEAR('Start Here'!$B$6)-YEAR(B23))*12+MONTH('Start Here'!$B$6)-MONTH(B23))&gt;=12,"Budget, guest list, venue, planner, photographer",IF(((YEAR('Start Here'!$B$6)-YEAR(B23))*12+MONTH('Start Here'!$B$6)-MONTH(B23))&gt;=9,"Florist/designer, officiant, attire search, website",IF(((YEAR('Start Here'!$B$6)-YEAR(B23))*12+MONTH('Start Here'!$B$6)-MONTH(B23))&gt;=6,"Supporting vendors, decor concept, honeymoon",IF(((YEAR('Start Here'!$B$6)-YEAR(B23))*12+MONTH('Start Here'!$B$6)-MONTH(B23))&gt;=4,"Save-the-dates, invitations, dress, tasting",IF(((YEAR('Start Here'!$B$6)-YEAR(B23))*12+MONTH('Start Here'!$B$6)-MONTH(B23))&gt;=3,"Finalize design and menu, fittings",IF(((YEAR('Start Here'!$B$6)-YEAR(B23))*12+MONTH('Start Here'!$B$6)-MONTH(B23))=2,"Invitations out, license, timeline",IF(((YEAR('Start Here'!$B$6)-YEAR(B23))*12+MONTH('Start Here'!$B$6)-MONTH(B23))=1,"RSVPs, confirmations, seating",IF(((YEAR('Start Here'!$B$6)-YEAR(B23))*12+MONTH('Start Here'!$B$6)-MONTH(B23))=0,"Final details, rehearsal, wedding day","Wrap-up, thank-yous, paperwork")))))))))</f>
        <v>Wrap-up, thank-yous, paperwork</v>
      </c>
      <c r="I23" s="81"/>
    </row>
    <row r="24" customFormat="false" ht="24" hidden="false" customHeight="true" outlineLevel="0" collapsed="false">
      <c r="B24" s="80" t="n">
        <f aca="false">Timeline!AD7</f>
        <v>46874</v>
      </c>
      <c r="C24" s="22" t="str">
        <f aca="false">IF(B24="","",IF('Start Here'!$B$6="","",IF(((YEAR('Start Here'!$B$6)-YEAR(B24))*12+MONTH('Start Here'!$B$6)-MONTH(B24))&gt;0,((YEAR('Start Here'!$B$6)-YEAR(B24))*12+MONTH('Start Here'!$B$6)-MONTH(B24))&amp;" months out",IF(((YEAR('Start Here'!$B$6)-YEAR(B24))*12+MONTH('Start Here'!$B$6)-MONTH(B24))=0,"Wedding month",-((YEAR('Start Here'!$B$6)-YEAR(B24))*12+MONTH('Start Here'!$B$6)-MONTH(B24))&amp;" mo. after"))))</f>
        <v>7 mo. after</v>
      </c>
      <c r="D24" s="22" t="n">
        <f aca="false">IF(B24="","",COUNTIFS(Timeline!$G$8:$G$99,"&gt;="&amp;B24,Timeline!$G$8:$G$99,"&lt;="&amp;EOMONTH(B24,0)))</f>
        <v>0</v>
      </c>
      <c r="E24" s="22" t="n">
        <f aca="false">IF(B24="","",COUNTIFS(Timeline!$G$8:$G$99,"&gt;="&amp;B24,Timeline!$G$8:$G$99,"&lt;="&amp;EOMONTH(B24,0),Timeline!$A$8:$A$99,"☑"))</f>
        <v>0</v>
      </c>
      <c r="F24" s="22" t="n">
        <f aca="false">IF(B24="","",D24-E24)</f>
        <v>0</v>
      </c>
      <c r="G24" s="25" t="str">
        <f aca="false">IF(OR(B24="",D24=0),"",E24/D24)</f>
        <v/>
      </c>
      <c r="H24" s="21" t="str">
        <f aca="false">IF(OR(B24="",'Start Here'!$B$6=""),"",IF(((YEAR('Start Here'!$B$6)-YEAR(B24))*12+MONTH('Start Here'!$B$6)-MONTH(B24))&gt;=12,"Budget, guest list, venue, planner, photographer",IF(((YEAR('Start Here'!$B$6)-YEAR(B24))*12+MONTH('Start Here'!$B$6)-MONTH(B24))&gt;=9,"Florist/designer, officiant, attire search, website",IF(((YEAR('Start Here'!$B$6)-YEAR(B24))*12+MONTH('Start Here'!$B$6)-MONTH(B24))&gt;=6,"Supporting vendors, decor concept, honeymoon",IF(((YEAR('Start Here'!$B$6)-YEAR(B24))*12+MONTH('Start Here'!$B$6)-MONTH(B24))&gt;=4,"Save-the-dates, invitations, dress, tasting",IF(((YEAR('Start Here'!$B$6)-YEAR(B24))*12+MONTH('Start Here'!$B$6)-MONTH(B24))&gt;=3,"Finalize design and menu, fittings",IF(((YEAR('Start Here'!$B$6)-YEAR(B24))*12+MONTH('Start Here'!$B$6)-MONTH(B24))=2,"Invitations out, license, timeline",IF(((YEAR('Start Here'!$B$6)-YEAR(B24))*12+MONTH('Start Here'!$B$6)-MONTH(B24))=1,"RSVPs, confirmations, seating",IF(((YEAR('Start Here'!$B$6)-YEAR(B24))*12+MONTH('Start Here'!$B$6)-MONTH(B24))=0,"Final details, rehearsal, wedding day","Wrap-up, thank-yous, paperwork")))))))))</f>
        <v>Wrap-up, thank-yous, paperwork</v>
      </c>
      <c r="I24" s="81"/>
    </row>
    <row r="25" customFormat="false" ht="24" hidden="false" customHeight="true" outlineLevel="0" collapsed="false">
      <c r="B25" s="80" t="n">
        <f aca="false">Timeline!AE7</f>
        <v>46905</v>
      </c>
      <c r="C25" s="22" t="str">
        <f aca="false">IF(B25="","",IF('Start Here'!$B$6="","",IF(((YEAR('Start Here'!$B$6)-YEAR(B25))*12+MONTH('Start Here'!$B$6)-MONTH(B25))&gt;0,((YEAR('Start Here'!$B$6)-YEAR(B25))*12+MONTH('Start Here'!$B$6)-MONTH(B25))&amp;" months out",IF(((YEAR('Start Here'!$B$6)-YEAR(B25))*12+MONTH('Start Here'!$B$6)-MONTH(B25))=0,"Wedding month",-((YEAR('Start Here'!$B$6)-YEAR(B25))*12+MONTH('Start Here'!$B$6)-MONTH(B25))&amp;" mo. after"))))</f>
        <v>8 mo. after</v>
      </c>
      <c r="D25" s="22" t="n">
        <f aca="false">IF(B25="","",COUNTIFS(Timeline!$G$8:$G$99,"&gt;="&amp;B25,Timeline!$G$8:$G$99,"&lt;="&amp;EOMONTH(B25,0)))</f>
        <v>0</v>
      </c>
      <c r="E25" s="22" t="n">
        <f aca="false">IF(B25="","",COUNTIFS(Timeline!$G$8:$G$99,"&gt;="&amp;B25,Timeline!$G$8:$G$99,"&lt;="&amp;EOMONTH(B25,0),Timeline!$A$8:$A$99,"☑"))</f>
        <v>0</v>
      </c>
      <c r="F25" s="22" t="n">
        <f aca="false">IF(B25="","",D25-E25)</f>
        <v>0</v>
      </c>
      <c r="G25" s="25" t="str">
        <f aca="false">IF(OR(B25="",D25=0),"",E25/D25)</f>
        <v/>
      </c>
      <c r="H25" s="21" t="str">
        <f aca="false">IF(OR(B25="",'Start Here'!$B$6=""),"",IF(((YEAR('Start Here'!$B$6)-YEAR(B25))*12+MONTH('Start Here'!$B$6)-MONTH(B25))&gt;=12,"Budget, guest list, venue, planner, photographer",IF(((YEAR('Start Here'!$B$6)-YEAR(B25))*12+MONTH('Start Here'!$B$6)-MONTH(B25))&gt;=9,"Florist/designer, officiant, attire search, website",IF(((YEAR('Start Here'!$B$6)-YEAR(B25))*12+MONTH('Start Here'!$B$6)-MONTH(B25))&gt;=6,"Supporting vendors, decor concept, honeymoon",IF(((YEAR('Start Here'!$B$6)-YEAR(B25))*12+MONTH('Start Here'!$B$6)-MONTH(B25))&gt;=4,"Save-the-dates, invitations, dress, tasting",IF(((YEAR('Start Here'!$B$6)-YEAR(B25))*12+MONTH('Start Here'!$B$6)-MONTH(B25))&gt;=3,"Finalize design and menu, fittings",IF(((YEAR('Start Here'!$B$6)-YEAR(B25))*12+MONTH('Start Here'!$B$6)-MONTH(B25))=2,"Invitations out, license, timeline",IF(((YEAR('Start Here'!$B$6)-YEAR(B25))*12+MONTH('Start Here'!$B$6)-MONTH(B25))=1,"RSVPs, confirmations, seating",IF(((YEAR('Start Here'!$B$6)-YEAR(B25))*12+MONTH('Start Here'!$B$6)-MONTH(B25))=0,"Final details, rehearsal, wedding day","Wrap-up, thank-yous, paperwork")))))))))</f>
        <v>Wrap-up, thank-yous, paperwork</v>
      </c>
      <c r="I25" s="81"/>
    </row>
    <row r="26" customFormat="false" ht="24" hidden="false" customHeight="true" outlineLevel="0" collapsed="false">
      <c r="B26" s="80" t="n">
        <f aca="false">Timeline!AF7</f>
        <v>46935</v>
      </c>
      <c r="C26" s="22" t="str">
        <f aca="false">IF(B26="","",IF('Start Here'!$B$6="","",IF(((YEAR('Start Here'!$B$6)-YEAR(B26))*12+MONTH('Start Here'!$B$6)-MONTH(B26))&gt;0,((YEAR('Start Here'!$B$6)-YEAR(B26))*12+MONTH('Start Here'!$B$6)-MONTH(B26))&amp;" months out",IF(((YEAR('Start Here'!$B$6)-YEAR(B26))*12+MONTH('Start Here'!$B$6)-MONTH(B26))=0,"Wedding month",-((YEAR('Start Here'!$B$6)-YEAR(B26))*12+MONTH('Start Here'!$B$6)-MONTH(B26))&amp;" mo. after"))))</f>
        <v>9 mo. after</v>
      </c>
      <c r="D26" s="22" t="n">
        <f aca="false">IF(B26="","",COUNTIFS(Timeline!$G$8:$G$99,"&gt;="&amp;B26,Timeline!$G$8:$G$99,"&lt;="&amp;EOMONTH(B26,0)))</f>
        <v>0</v>
      </c>
      <c r="E26" s="22" t="n">
        <f aca="false">IF(B26="","",COUNTIFS(Timeline!$G$8:$G$99,"&gt;="&amp;B26,Timeline!$G$8:$G$99,"&lt;="&amp;EOMONTH(B26,0),Timeline!$A$8:$A$99,"☑"))</f>
        <v>0</v>
      </c>
      <c r="F26" s="22" t="n">
        <f aca="false">IF(B26="","",D26-E26)</f>
        <v>0</v>
      </c>
      <c r="G26" s="25" t="str">
        <f aca="false">IF(OR(B26="",D26=0),"",E26/D26)</f>
        <v/>
      </c>
      <c r="H26" s="21" t="str">
        <f aca="false">IF(OR(B26="",'Start Here'!$B$6=""),"",IF(((YEAR('Start Here'!$B$6)-YEAR(B26))*12+MONTH('Start Here'!$B$6)-MONTH(B26))&gt;=12,"Budget, guest list, venue, planner, photographer",IF(((YEAR('Start Here'!$B$6)-YEAR(B26))*12+MONTH('Start Here'!$B$6)-MONTH(B26))&gt;=9,"Florist/designer, officiant, attire search, website",IF(((YEAR('Start Here'!$B$6)-YEAR(B26))*12+MONTH('Start Here'!$B$6)-MONTH(B26))&gt;=6,"Supporting vendors, decor concept, honeymoon",IF(((YEAR('Start Here'!$B$6)-YEAR(B26))*12+MONTH('Start Here'!$B$6)-MONTH(B26))&gt;=4,"Save-the-dates, invitations, dress, tasting",IF(((YEAR('Start Here'!$B$6)-YEAR(B26))*12+MONTH('Start Here'!$B$6)-MONTH(B26))&gt;=3,"Finalize design and menu, fittings",IF(((YEAR('Start Here'!$B$6)-YEAR(B26))*12+MONTH('Start Here'!$B$6)-MONTH(B26))=2,"Invitations out, license, timeline",IF(((YEAR('Start Here'!$B$6)-YEAR(B26))*12+MONTH('Start Here'!$B$6)-MONTH(B26))=1,"RSVPs, confirmations, seating",IF(((YEAR('Start Here'!$B$6)-YEAR(B26))*12+MONTH('Start Here'!$B$6)-MONTH(B26))=0,"Final details, rehearsal, wedding day","Wrap-up, thank-yous, paperwork")))))))))</f>
        <v>Wrap-up, thank-yous, paperwork</v>
      </c>
      <c r="I26" s="81"/>
    </row>
    <row r="28" customFormat="false" ht="15" hidden="false" customHeight="false" outlineLevel="0" collapsed="false">
      <c r="B28" s="38" t="s">
        <v>226</v>
      </c>
    </row>
  </sheetData>
  <mergeCells count="1">
    <mergeCell ref="B1:I1"/>
  </mergeCells>
  <conditionalFormatting sqref="B5:I26">
    <cfRule type="expression" priority="2" aboveAverage="0" equalAverage="0" bottom="0" percent="0" rank="0" text="" dxfId="29">
      <formula>AND(ISNUMBER($B5),ISNUMBER('Start Here'!$B$6),'Start Here'!$B$6&gt;=$B5,'Start Here'!$B$6&lt;=EOMONTH($B5,0))</formula>
    </cfRule>
    <cfRule type="expression" priority="3" aboveAverage="0" equalAverage="0" bottom="0" percent="0" rank="0" text="" dxfId="30">
      <formula>AND(ISNUMBER($B5),TODAY()&gt;=$B5,TODAY()&lt;=EOMONTH($B5,0))</formula>
    </cfRule>
  </conditionalFormatting>
  <conditionalFormatting sqref="G5:G26">
    <cfRule type="dataBar" priority="4">
      <dataBar showValue="1" minLength="10" maxLength="90">
        <cfvo type="num" val="0"/>
        <cfvo type="num" val="1"/>
        <color rgb="FFB5E0C3"/>
      </dataBar>
      <extLst>
        <ext xmlns:x14="http://schemas.microsoft.com/office/spreadsheetml/2009/9/main" uri="{B025F937-C7B1-47D3-B67F-A62EFF666E3E}">
          <x14:id>{7046BA97-BEC0-4B69-9B7D-A6F2DC339A3B}</x14:id>
        </ext>
      </extLst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7046BA97-BEC0-4B69-9B7D-A6F2DC339A3B}">
            <x14:dataBar minLength="10" maxLength="90" axisPosition="none" gradient="true">
              <x14:cfvo type="num">
                <xm:f>0</xm:f>
              </x14:cfvo>
              <x14:cfvo type="num">
                <xm:f>1</xm:f>
              </x14:cfvo>
              <x14:negativeFillColor rgb="FFB5E0C3"/>
              <x14:axisColor rgb="FF000000"/>
            </x14:dataBar>
          </x14:cfRule>
          <xm:sqref>G5:G26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2026-10-04T07:27:14Z</dcterms:created>
  <dc:creator>openpyxl</dc:creator>
  <dc:description/>
  <dc:language>en-US</dc:language>
  <cp:lastModifiedBy/>
  <dcterms:modified xsi:type="dcterms:W3CDTF">2026-10-04T07:27:15Z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