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inkBook\Downloads\"/>
    </mc:Choice>
  </mc:AlternateContent>
  <bookViews>
    <workbookView xWindow="0" yWindow="0" windowWidth="23040" windowHeight="8820" tabRatio="500" firstSheet="1" activeTab="5"/>
  </bookViews>
  <sheets>
    <sheet name="Start Here" sheetId="1" r:id="rId1"/>
    <sheet name="Vendor Tracker" sheetId="2" r:id="rId2"/>
    <sheet name="Compare Quotes" sheetId="3" r:id="rId3"/>
    <sheet name="Questions to Ask" sheetId="4" r:id="rId4"/>
    <sheet name="Contract Checklist" sheetId="5" r:id="rId5"/>
    <sheet name="Payments" sheetId="6" r:id="rId6"/>
  </sheets>
  <definedNames>
    <definedName name="_xlnm._FilterDatabase" localSheetId="1" hidden="1">'Vendor Tracker'!$A$5:$R$32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6" i="6" l="1"/>
  <c r="A66" i="6"/>
  <c r="J65" i="6"/>
  <c r="A65" i="6"/>
  <c r="J64" i="6"/>
  <c r="A64" i="6"/>
  <c r="J63" i="6"/>
  <c r="A63" i="6"/>
  <c r="J62" i="6"/>
  <c r="A62" i="6"/>
  <c r="J61" i="6"/>
  <c r="A61" i="6"/>
  <c r="J60" i="6"/>
  <c r="A60" i="6"/>
  <c r="J59" i="6"/>
  <c r="A59" i="6"/>
  <c r="J58" i="6"/>
  <c r="A58" i="6"/>
  <c r="J57" i="6"/>
  <c r="A57" i="6"/>
  <c r="J56" i="6"/>
  <c r="A56" i="6"/>
  <c r="J55" i="6"/>
  <c r="A55" i="6"/>
  <c r="J54" i="6"/>
  <c r="A54" i="6"/>
  <c r="J53" i="6"/>
  <c r="A53" i="6"/>
  <c r="J52" i="6"/>
  <c r="A52" i="6"/>
  <c r="J51" i="6"/>
  <c r="A51" i="6"/>
  <c r="J50" i="6"/>
  <c r="A50" i="6"/>
  <c r="J49" i="6"/>
  <c r="A49" i="6"/>
  <c r="J48" i="6"/>
  <c r="A48" i="6"/>
  <c r="J47" i="6"/>
  <c r="A47" i="6"/>
  <c r="J46" i="6"/>
  <c r="A46" i="6"/>
  <c r="J45" i="6"/>
  <c r="A45" i="6"/>
  <c r="J44" i="6"/>
  <c r="A44" i="6"/>
  <c r="J43" i="6"/>
  <c r="A43" i="6"/>
  <c r="J42" i="6"/>
  <c r="A42" i="6"/>
  <c r="J41" i="6"/>
  <c r="A41" i="6"/>
  <c r="J40" i="6"/>
  <c r="A40" i="6"/>
  <c r="J39" i="6"/>
  <c r="A39" i="6"/>
  <c r="J38" i="6"/>
  <c r="A38" i="6"/>
  <c r="J37" i="6"/>
  <c r="A37" i="6"/>
  <c r="J36" i="6"/>
  <c r="A36" i="6"/>
  <c r="J35" i="6"/>
  <c r="A35" i="6"/>
  <c r="J34" i="6"/>
  <c r="A34" i="6"/>
  <c r="J33" i="6"/>
  <c r="A33" i="6"/>
  <c r="J32" i="6"/>
  <c r="A32" i="6"/>
  <c r="J31" i="6"/>
  <c r="A31" i="6"/>
  <c r="J30" i="6"/>
  <c r="A30" i="6"/>
  <c r="J29" i="6"/>
  <c r="A29" i="6"/>
  <c r="J28" i="6"/>
  <c r="A28" i="6"/>
  <c r="J27" i="6"/>
  <c r="A27" i="6"/>
  <c r="J26" i="6"/>
  <c r="A26" i="6"/>
  <c r="J25" i="6"/>
  <c r="A25" i="6"/>
  <c r="J24" i="6"/>
  <c r="A24" i="6"/>
  <c r="J23" i="6"/>
  <c r="A23" i="6"/>
  <c r="J22" i="6"/>
  <c r="A22" i="6"/>
  <c r="J21" i="6"/>
  <c r="A21" i="6"/>
  <c r="J20" i="6"/>
  <c r="A20" i="6"/>
  <c r="J19" i="6"/>
  <c r="A19" i="6"/>
  <c r="J18" i="6"/>
  <c r="A18" i="6"/>
  <c r="J17" i="6"/>
  <c r="A17" i="6"/>
  <c r="J16" i="6"/>
  <c r="A16" i="6"/>
  <c r="J15" i="6"/>
  <c r="A15" i="6"/>
  <c r="J14" i="6"/>
  <c r="A14" i="6"/>
  <c r="J13" i="6"/>
  <c r="A13" i="6"/>
  <c r="J12" i="6"/>
  <c r="A12" i="6"/>
  <c r="J11" i="6"/>
  <c r="A11" i="6"/>
  <c r="J10" i="6"/>
  <c r="A10" i="6"/>
  <c r="J9" i="6"/>
  <c r="A9" i="6"/>
  <c r="J8" i="6"/>
  <c r="A8" i="6"/>
  <c r="J7" i="6"/>
  <c r="F5" i="6" s="1"/>
  <c r="K12" i="1" s="1"/>
  <c r="A7" i="6"/>
  <c r="J6" i="6"/>
  <c r="E5" i="6"/>
  <c r="C5" i="6"/>
  <c r="B5" i="6"/>
  <c r="D5" i="6" s="1"/>
  <c r="A2" i="6"/>
  <c r="P32" i="5"/>
  <c r="Q32" i="5" s="1"/>
  <c r="C32" i="5"/>
  <c r="B32" i="5"/>
  <c r="A32" i="5"/>
  <c r="Q31" i="5"/>
  <c r="P31" i="5"/>
  <c r="C31" i="5"/>
  <c r="B31" i="5"/>
  <c r="A31" i="5"/>
  <c r="P30" i="5"/>
  <c r="Q30" i="5" s="1"/>
  <c r="C30" i="5"/>
  <c r="B30" i="5"/>
  <c r="A30" i="5"/>
  <c r="P29" i="5"/>
  <c r="Q29" i="5" s="1"/>
  <c r="C29" i="5"/>
  <c r="B29" i="5"/>
  <c r="A29" i="5"/>
  <c r="P28" i="5"/>
  <c r="Q28" i="5" s="1"/>
  <c r="C28" i="5"/>
  <c r="B28" i="5"/>
  <c r="A28" i="5"/>
  <c r="P27" i="5"/>
  <c r="Q27" i="5" s="1"/>
  <c r="C27" i="5"/>
  <c r="B27" i="5"/>
  <c r="A27" i="5"/>
  <c r="Q26" i="5"/>
  <c r="P26" i="5"/>
  <c r="C26" i="5"/>
  <c r="B26" i="5"/>
  <c r="A26" i="5"/>
  <c r="P25" i="5"/>
  <c r="Q25" i="5" s="1"/>
  <c r="C25" i="5"/>
  <c r="B25" i="5"/>
  <c r="A25" i="5"/>
  <c r="Q24" i="5"/>
  <c r="P24" i="5"/>
  <c r="C24" i="5"/>
  <c r="B24" i="5"/>
  <c r="A24" i="5"/>
  <c r="Q23" i="5"/>
  <c r="P23" i="5"/>
  <c r="C23" i="5"/>
  <c r="B23" i="5"/>
  <c r="A23" i="5"/>
  <c r="Q22" i="5"/>
  <c r="P22" i="5"/>
  <c r="C22" i="5"/>
  <c r="B22" i="5"/>
  <c r="A22" i="5"/>
  <c r="P21" i="5"/>
  <c r="Q21" i="5" s="1"/>
  <c r="C21" i="5"/>
  <c r="B21" i="5"/>
  <c r="A21" i="5"/>
  <c r="P20" i="5"/>
  <c r="Q20" i="5" s="1"/>
  <c r="C20" i="5"/>
  <c r="B20" i="5"/>
  <c r="A20" i="5"/>
  <c r="P19" i="5"/>
  <c r="Q19" i="5" s="1"/>
  <c r="C19" i="5"/>
  <c r="B19" i="5"/>
  <c r="A19" i="5"/>
  <c r="Q18" i="5"/>
  <c r="P18" i="5"/>
  <c r="C18" i="5"/>
  <c r="B18" i="5"/>
  <c r="A18" i="5"/>
  <c r="P17" i="5"/>
  <c r="Q17" i="5" s="1"/>
  <c r="C17" i="5"/>
  <c r="B17" i="5"/>
  <c r="A17" i="5"/>
  <c r="Q16" i="5"/>
  <c r="P16" i="5"/>
  <c r="C16" i="5"/>
  <c r="B16" i="5"/>
  <c r="A16" i="5"/>
  <c r="Q15" i="5"/>
  <c r="P15" i="5"/>
  <c r="C15" i="5"/>
  <c r="B15" i="5"/>
  <c r="A15" i="5"/>
  <c r="Q14" i="5"/>
  <c r="P14" i="5"/>
  <c r="C14" i="5"/>
  <c r="B14" i="5"/>
  <c r="A14" i="5"/>
  <c r="P13" i="5"/>
  <c r="Q13" i="5" s="1"/>
  <c r="C13" i="5"/>
  <c r="B13" i="5"/>
  <c r="A13" i="5"/>
  <c r="P12" i="5"/>
  <c r="Q12" i="5" s="1"/>
  <c r="C12" i="5"/>
  <c r="B12" i="5"/>
  <c r="A12" i="5"/>
  <c r="P11" i="5"/>
  <c r="Q11" i="5" s="1"/>
  <c r="C11" i="5"/>
  <c r="B11" i="5"/>
  <c r="A11" i="5"/>
  <c r="Q10" i="5"/>
  <c r="P10" i="5"/>
  <c r="C10" i="5"/>
  <c r="B10" i="5"/>
  <c r="A10" i="5"/>
  <c r="P9" i="5"/>
  <c r="Q9" i="5" s="1"/>
  <c r="C9" i="5"/>
  <c r="B12" i="1" s="1"/>
  <c r="B9" i="5"/>
  <c r="A9" i="5"/>
  <c r="Q8" i="5"/>
  <c r="P8" i="5"/>
  <c r="C8" i="5"/>
  <c r="B8" i="5"/>
  <c r="A8" i="5"/>
  <c r="Q7" i="5"/>
  <c r="P7" i="5"/>
  <c r="C7" i="5"/>
  <c r="B7" i="5"/>
  <c r="A7" i="5"/>
  <c r="A2" i="5"/>
  <c r="A2" i="4"/>
  <c r="G29" i="3"/>
  <c r="G28" i="3"/>
  <c r="F28" i="3"/>
  <c r="F29" i="3" s="1"/>
  <c r="E28" i="3"/>
  <c r="E29" i="3" s="1"/>
  <c r="D28" i="3"/>
  <c r="C30" i="3" s="1"/>
  <c r="G9" i="3"/>
  <c r="F9" i="3"/>
  <c r="E9" i="3"/>
  <c r="D9" i="3"/>
  <c r="B2" i="3"/>
  <c r="T32" i="2"/>
  <c r="P32" i="2"/>
  <c r="O32" i="2"/>
  <c r="N32" i="2"/>
  <c r="F32" i="2"/>
  <c r="D32" i="2"/>
  <c r="P31" i="2"/>
  <c r="O31" i="2"/>
  <c r="N31" i="2"/>
  <c r="D31" i="2"/>
  <c r="F31" i="2" s="1"/>
  <c r="T30" i="2"/>
  <c r="P30" i="2"/>
  <c r="O30" i="2"/>
  <c r="N30" i="2"/>
  <c r="F30" i="2"/>
  <c r="D30" i="2"/>
  <c r="T29" i="2"/>
  <c r="P29" i="2"/>
  <c r="O29" i="2"/>
  <c r="N29" i="2"/>
  <c r="F29" i="2"/>
  <c r="D29" i="2"/>
  <c r="T28" i="2"/>
  <c r="P28" i="2"/>
  <c r="O28" i="2"/>
  <c r="N28" i="2"/>
  <c r="F28" i="2"/>
  <c r="D28" i="2"/>
  <c r="P27" i="2"/>
  <c r="O27" i="2"/>
  <c r="N27" i="2"/>
  <c r="D27" i="2"/>
  <c r="F27" i="2" s="1"/>
  <c r="T26" i="2"/>
  <c r="P26" i="2"/>
  <c r="O26" i="2"/>
  <c r="N26" i="2"/>
  <c r="F26" i="2"/>
  <c r="D26" i="2"/>
  <c r="T25" i="2"/>
  <c r="P25" i="2"/>
  <c r="O25" i="2"/>
  <c r="N25" i="2"/>
  <c r="F25" i="2"/>
  <c r="D25" i="2"/>
  <c r="T24" i="2"/>
  <c r="P24" i="2"/>
  <c r="O24" i="2"/>
  <c r="N24" i="2"/>
  <c r="F24" i="2"/>
  <c r="D24" i="2"/>
  <c r="P23" i="2"/>
  <c r="O23" i="2"/>
  <c r="N23" i="2"/>
  <c r="D23" i="2"/>
  <c r="F23" i="2" s="1"/>
  <c r="T22" i="2"/>
  <c r="P22" i="2"/>
  <c r="O22" i="2"/>
  <c r="N22" i="2"/>
  <c r="F22" i="2"/>
  <c r="D22" i="2"/>
  <c r="T21" i="2"/>
  <c r="P21" i="2"/>
  <c r="O21" i="2"/>
  <c r="N21" i="2"/>
  <c r="F21" i="2"/>
  <c r="D21" i="2"/>
  <c r="T20" i="2"/>
  <c r="P20" i="2"/>
  <c r="O20" i="2"/>
  <c r="N20" i="2"/>
  <c r="F20" i="2"/>
  <c r="D20" i="2"/>
  <c r="P19" i="2"/>
  <c r="O19" i="2"/>
  <c r="N19" i="2"/>
  <c r="D19" i="2"/>
  <c r="F19" i="2" s="1"/>
  <c r="T18" i="2"/>
  <c r="P18" i="2"/>
  <c r="O18" i="2"/>
  <c r="N18" i="2"/>
  <c r="F18" i="2"/>
  <c r="D18" i="2"/>
  <c r="T17" i="2"/>
  <c r="P17" i="2"/>
  <c r="O17" i="2"/>
  <c r="N17" i="2"/>
  <c r="F17" i="2"/>
  <c r="D17" i="2"/>
  <c r="T16" i="2"/>
  <c r="P16" i="2"/>
  <c r="O16" i="2"/>
  <c r="N16" i="2"/>
  <c r="F16" i="2"/>
  <c r="D16" i="2"/>
  <c r="P15" i="2"/>
  <c r="O15" i="2"/>
  <c r="N15" i="2"/>
  <c r="D15" i="2"/>
  <c r="F15" i="2" s="1"/>
  <c r="T14" i="2"/>
  <c r="P14" i="2"/>
  <c r="O14" i="2"/>
  <c r="N14" i="2"/>
  <c r="F14" i="2"/>
  <c r="D14" i="2"/>
  <c r="T13" i="2"/>
  <c r="P13" i="2"/>
  <c r="O13" i="2"/>
  <c r="N13" i="2"/>
  <c r="F13" i="2"/>
  <c r="D13" i="2"/>
  <c r="T12" i="2"/>
  <c r="P12" i="2"/>
  <c r="O12" i="2"/>
  <c r="N12" i="2"/>
  <c r="F12" i="2"/>
  <c r="D12" i="2"/>
  <c r="P11" i="2"/>
  <c r="O11" i="2"/>
  <c r="N11" i="2"/>
  <c r="D11" i="2"/>
  <c r="F11" i="2" s="1"/>
  <c r="T10" i="2"/>
  <c r="P10" i="2"/>
  <c r="O10" i="2"/>
  <c r="N10" i="2"/>
  <c r="F10" i="2"/>
  <c r="D10" i="2"/>
  <c r="T9" i="2"/>
  <c r="P9" i="2"/>
  <c r="O9" i="2"/>
  <c r="N9" i="2"/>
  <c r="F9" i="2"/>
  <c r="D9" i="2"/>
  <c r="T8" i="2"/>
  <c r="P8" i="2"/>
  <c r="O8" i="2"/>
  <c r="N8" i="2"/>
  <c r="E9" i="1" s="1"/>
  <c r="F8" i="2"/>
  <c r="D8" i="2"/>
  <c r="P7" i="2"/>
  <c r="O7" i="2"/>
  <c r="H9" i="1" s="1"/>
  <c r="N7" i="2"/>
  <c r="D7" i="2"/>
  <c r="F7" i="2" s="1"/>
  <c r="T6" i="2"/>
  <c r="P6" i="2"/>
  <c r="O6" i="2"/>
  <c r="N6" i="2"/>
  <c r="F6" i="2"/>
  <c r="D6" i="2"/>
  <c r="A2" i="2"/>
  <c r="F37" i="1"/>
  <c r="F36" i="1"/>
  <c r="F35" i="1"/>
  <c r="F34" i="1"/>
  <c r="F33" i="1"/>
  <c r="F32" i="1"/>
  <c r="F31" i="1"/>
  <c r="J16" i="1"/>
  <c r="H16" i="1"/>
  <c r="F16" i="1"/>
  <c r="D16" i="1"/>
  <c r="B16" i="1"/>
  <c r="H12" i="1"/>
  <c r="E12" i="1"/>
  <c r="K9" i="1"/>
  <c r="B9" i="1"/>
  <c r="H6" i="1"/>
  <c r="E6" i="1"/>
  <c r="K6" i="1" l="1"/>
  <c r="P14" i="1"/>
  <c r="B14" i="1" s="1"/>
  <c r="T27" i="2"/>
  <c r="D29" i="3"/>
  <c r="T7" i="2"/>
  <c r="T11" i="2"/>
  <c r="T15" i="2"/>
  <c r="T19" i="2"/>
  <c r="T23" i="2"/>
  <c r="T31" i="2"/>
  <c r="Q25" i="1" l="1"/>
  <c r="R25" i="1" s="1"/>
  <c r="Q26" i="1"/>
  <c r="R26" i="1" s="1"/>
  <c r="Q23" i="1"/>
  <c r="R23" i="1" s="1"/>
  <c r="Q27" i="1"/>
  <c r="R27" i="1" s="1"/>
  <c r="Q24" i="1"/>
  <c r="R24" i="1" s="1"/>
  <c r="Q20" i="1"/>
  <c r="R20" i="1" s="1"/>
  <c r="Q21" i="1"/>
  <c r="R21" i="1" s="1"/>
  <c r="Q22" i="1"/>
  <c r="R22" i="1" s="1"/>
  <c r="J22" i="1" l="1"/>
  <c r="F22" i="1"/>
  <c r="H22" i="1"/>
  <c r="B22" i="1"/>
  <c r="B20" i="1"/>
  <c r="J20" i="1"/>
  <c r="H20" i="1"/>
  <c r="F20" i="1"/>
  <c r="B27" i="1"/>
  <c r="J27" i="1"/>
  <c r="H27" i="1"/>
  <c r="F27" i="1"/>
  <c r="F21" i="1"/>
  <c r="H21" i="1"/>
  <c r="B21" i="1"/>
  <c r="J21" i="1"/>
  <c r="J23" i="1"/>
  <c r="H23" i="1"/>
  <c r="F23" i="1"/>
  <c r="B23" i="1"/>
  <c r="J26" i="1"/>
  <c r="H26" i="1"/>
  <c r="F26" i="1"/>
  <c r="B26" i="1"/>
  <c r="J24" i="1"/>
  <c r="H24" i="1"/>
  <c r="F24" i="1"/>
  <c r="B24" i="1"/>
  <c r="F25" i="1"/>
  <c r="B25" i="1"/>
  <c r="J25" i="1"/>
  <c r="H25" i="1"/>
</calcChain>
</file>

<file path=xl/sharedStrings.xml><?xml version="1.0" encoding="utf-8"?>
<sst xmlns="http://schemas.openxmlformats.org/spreadsheetml/2006/main" count="1035" uniqueCount="327">
  <si>
    <t>Wedding Vendor Checklist</t>
  </si>
  <si>
    <t>Find, compare, hire and pay your wedding vendors in one place, with book-by dates, interview questions, contract checks and a payment schedule.</t>
  </si>
  <si>
    <t>Wedding date (type yours)</t>
  </si>
  <si>
    <t>Days to go</t>
  </si>
  <si>
    <t>Essential vendors booked</t>
  </si>
  <si>
    <t>Past their book-by date</t>
  </si>
  <si>
    <t>Total contracted</t>
  </si>
  <si>
    <t>Paid to date</t>
  </si>
  <si>
    <t>Balance still owed</t>
  </si>
  <si>
    <t>Due in next 30 days</t>
  </si>
  <si>
    <t>Contracts complete</t>
  </si>
  <si>
    <t>Questions asked</t>
  </si>
  <si>
    <t>In the pipeline</t>
  </si>
  <si>
    <t>Payments overdue</t>
  </si>
  <si>
    <t>BOOK NEXT (vendors you still need, in book-by order)</t>
  </si>
  <si>
    <t>Vendor type</t>
  </si>
  <si>
    <t>Book by</t>
  </si>
  <si>
    <t>Stage</t>
  </si>
  <si>
    <t>Status</t>
  </si>
  <si>
    <t>WHERE YOUR VENDORS STAND</t>
  </si>
  <si>
    <t>Vendors</t>
  </si>
  <si>
    <t>Not started</t>
  </si>
  <si>
    <t>Researching</t>
  </si>
  <si>
    <t>Inquiry sent</t>
  </si>
  <si>
    <t>Quote received</t>
  </si>
  <si>
    <t>Meeting scheduled</t>
  </si>
  <si>
    <t>Booked</t>
  </si>
  <si>
    <t>Declined / unavailable</t>
  </si>
  <si>
    <t>HOW TO USE THIS CHECKLIST</t>
  </si>
  <si>
    <t>1.  Enter your wedding date in the yellow card. The sample date is only an example. Every vendor gets a recommended book-by date.</t>
  </si>
  <si>
    <t>2.  Open the Vendor Tracker. Mark which vendors you need (Yes / Maybe / No), then update each Stage as you go, from Researching to Booked.</t>
  </si>
  <si>
    <t>3.  Interviewing someone? Use Questions to Ask, jot down each candidate's answers, and compare finalists on Compare Quotes.</t>
  </si>
  <si>
    <t>4.  Before signing, run through the Contract Checklist. After signing, enter the contract total and every payment on the Payments tab.</t>
  </si>
  <si>
    <t>5.  The Start Here page updates by itself: what's overdue to book, what you owe, what's due in 30 days and which contracts are complete.</t>
  </si>
  <si>
    <t>6.  Book-by months are guidelines. Peak-season Saturdays and popular vendors fill earlier, so change the months in the yellow cells to match what you hear.</t>
  </si>
  <si>
    <t>Created by Butterfly Soiree  |  butterflysoiree.com  |  Full-service, luxury, day-of and destination wedding planning in San Diego, California</t>
  </si>
  <si>
    <t>Vendor Tracker</t>
  </si>
  <si>
    <t>Move each vendor through the stages. Book-by dates calculate from your wedding date, and you can change the months. Payments and balances update from the Payments tab.</t>
  </si>
  <si>
    <t>Need it?</t>
  </si>
  <si>
    <t>Book (months before)</t>
  </si>
  <si>
    <t>Book-by status</t>
  </si>
  <si>
    <t>Company</t>
  </si>
  <si>
    <t>Contact</t>
  </si>
  <si>
    <t>Phone</t>
  </si>
  <si>
    <t>Email</t>
  </si>
  <si>
    <t>Website / Instagram</t>
  </si>
  <si>
    <t>Quote ($)</t>
  </si>
  <si>
    <t>Contract total ($)</t>
  </si>
  <si>
    <t>Paid to date ($)</t>
  </si>
  <si>
    <t>Balance ($)</t>
  </si>
  <si>
    <t>Payment check</t>
  </si>
  <si>
    <t>Final details confirmed</t>
  </si>
  <si>
    <t>Notes</t>
  </si>
  <si>
    <t>Photographer (EXAMPLE)</t>
  </si>
  <si>
    <t>Yes</t>
  </si>
  <si>
    <t>Sample Studio</t>
  </si>
  <si>
    <t>Jamie Lee</t>
  </si>
  <si>
    <t>(619) 555-0123</t>
  </si>
  <si>
    <t>hello@samplestudio.com</t>
  </si>
  <si>
    <t>@samplestudio</t>
  </si>
  <si>
    <t>☐</t>
  </si>
  <si>
    <t>Example row, not counted anywhere. Overwrite or delete.</t>
  </si>
  <si>
    <t>Venue</t>
  </si>
  <si>
    <t>Wedding planner / coordinator</t>
  </si>
  <si>
    <t>Photographer</t>
  </si>
  <si>
    <t>Videographer</t>
  </si>
  <si>
    <t>Maybe</t>
  </si>
  <si>
    <t>Caterer</t>
  </si>
  <si>
    <t>Bartender / bar service</t>
  </si>
  <si>
    <t>Florist</t>
  </si>
  <si>
    <t>Decor designer / stylist</t>
  </si>
  <si>
    <t>DJ / band</t>
  </si>
  <si>
    <t>Ceremony musicians</t>
  </si>
  <si>
    <t>Officiant</t>
  </si>
  <si>
    <t>Hair stylist</t>
  </si>
  <si>
    <t>Makeup artist</t>
  </si>
  <si>
    <t>Baker / desserts</t>
  </si>
  <si>
    <t>Rentals (tables, chairs, linens)</t>
  </si>
  <si>
    <t>Lighting / AV</t>
  </si>
  <si>
    <t>Transportation / shuttle</t>
  </si>
  <si>
    <t>Stationery / invitations</t>
  </si>
  <si>
    <t>Photo booth / entertainment</t>
  </si>
  <si>
    <t>Hotel room block</t>
  </si>
  <si>
    <t>Attire and alterations</t>
  </si>
  <si>
    <t>Rehearsal dinner venue</t>
  </si>
  <si>
    <t>Other 1</t>
  </si>
  <si>
    <t>Other 2</t>
  </si>
  <si>
    <t>Other 3</t>
  </si>
  <si>
    <t>Other 4</t>
  </si>
  <si>
    <t>Compare Quotes Side by Side</t>
  </si>
  <si>
    <t>You're comparing:</t>
  </si>
  <si>
    <t>Type each finalist in the yellow headers. Venue 1 is a filled-in example. Overwrite it.</t>
  </si>
  <si>
    <t>Criteria</t>
  </si>
  <si>
    <t>Weight (1-5)</t>
  </si>
  <si>
    <t>Sample Studio (EXAMPLE)</t>
  </si>
  <si>
    <t>Vendor 2</t>
  </si>
  <si>
    <t>Vendor 3</t>
  </si>
  <si>
    <t>Vendor 4</t>
  </si>
  <si>
    <t>THE QUOTE</t>
  </si>
  <si>
    <t>Base quote ($)</t>
  </si>
  <si>
    <t>Travel, setup or other fees ($)</t>
  </si>
  <si>
    <t>ALL-IN ESTIMATE ($)</t>
  </si>
  <si>
    <t>Hours or coverage included</t>
  </si>
  <si>
    <t>8 hours</t>
  </si>
  <si>
    <t>What's included (deliverables, extras)</t>
  </si>
  <si>
    <t>2 photographers, online gallery, prints release</t>
  </si>
  <si>
    <t>Overtime rate</t>
  </si>
  <si>
    <t>$300 per hour</t>
  </si>
  <si>
    <t>Deposit required ($)</t>
  </si>
  <si>
    <t>Payment schedule</t>
  </si>
  <si>
    <t>50% deposit, balance 2 weeks before</t>
  </si>
  <si>
    <t>Cancellation / refund policy</t>
  </si>
  <si>
    <t>Deposit non-refundable</t>
  </si>
  <si>
    <t>Insurance or license (certificate available?)</t>
  </si>
  <si>
    <t>Backup plan if ill or unavailable</t>
  </si>
  <si>
    <t>Associate photographer</t>
  </si>
  <si>
    <t>Our date confirmed available?</t>
  </si>
  <si>
    <t>HOW IT FEELS (score 1-5, weight what matters to you)</t>
  </si>
  <si>
    <t>Style and portfolio fit</t>
  </si>
  <si>
    <t>Experience with weddings like ours</t>
  </si>
  <si>
    <t>Communication and responsiveness</t>
  </si>
  <si>
    <t>Value for the price</t>
  </si>
  <si>
    <t>Flexibility on changes</t>
  </si>
  <si>
    <t>Reviews and references checked</t>
  </si>
  <si>
    <t>Gut feeling after meeting</t>
  </si>
  <si>
    <t>WEIGHTED SCORE (out of 5)</t>
  </si>
  <si>
    <t>Rank</t>
  </si>
  <si>
    <t>Top pick on feel</t>
  </si>
  <si>
    <t>Questions to Ask Every Vendor</t>
  </si>
  <si>
    <t>Tick each question once you've asked it. Type each candidate's name in the yellow header cells, then jot their answers beside the question.</t>
  </si>
  <si>
    <t>Asked</t>
  </si>
  <si>
    <t>Question</t>
  </si>
  <si>
    <t>Why it matters</t>
  </si>
  <si>
    <t>Candidate 1</t>
  </si>
  <si>
    <t>Candidate 2</t>
  </si>
  <si>
    <t>Candidate 3</t>
  </si>
  <si>
    <t>VENUE</t>
  </si>
  <si>
    <t>Vendor 1</t>
  </si>
  <si>
    <t>Is our date available, and how long can you hold it?</t>
  </si>
  <si>
    <t>Holds usually have a short expiration.</t>
  </si>
  <si>
    <t>What does the rental fee include (tables, chairs, linens, staff)?</t>
  </si>
  <si>
    <t>Avoids surprise rental costs later.</t>
  </si>
  <si>
    <t>What are the food and beverage minimums, service charge and taxes?</t>
  </si>
  <si>
    <t>Quotes are often listed before fees and tax.</t>
  </si>
  <si>
    <t>Can we bring outside vendors? Is there an approved list or a fee?</t>
  </si>
  <si>
    <t>Some venues limit or charge for outside vendors.</t>
  </si>
  <si>
    <t>What are the music end time, curfew and noise rules?</t>
  </si>
  <si>
    <t>Sets your reception timeline.</t>
  </si>
  <si>
    <t>What is the weather backup plan and who decides?</t>
  </si>
  <si>
    <t>Outdoor spaces need a clear call time.</t>
  </si>
  <si>
    <t>What insurance or permits do we need to provide?</t>
  </si>
  <si>
    <t>Many venues require a certificate of insurance.</t>
  </si>
  <si>
    <t>What are the load-in and load-out windows for vendors?</t>
  </si>
  <si>
    <t>Affects setup time and deliveries.</t>
  </si>
  <si>
    <t>WEDDING PLANNER / COORDINATOR</t>
  </si>
  <si>
    <t>Which services are included, and what costs extra?</t>
  </si>
  <si>
    <t>Clarifies where a package ends.</t>
  </si>
  <si>
    <t>Who exactly will be at our wedding, and who is the backup?</t>
  </si>
  <si>
    <t>You want to know who runs the day.</t>
  </si>
  <si>
    <t>How many weddings do you take on the same weekend?</t>
  </si>
  <si>
    <t>Protects your attention on the day.</t>
  </si>
  <si>
    <t>How do you communicate and how fast do you respond?</t>
  </si>
  <si>
    <t>Sets expectations for the next year.</t>
  </si>
  <si>
    <t>How do you work with our vendors and our budget?</t>
  </si>
  <si>
    <t>Sorts out who negotiates and who approves.</t>
  </si>
  <si>
    <t>When do you attend the rehearsal and final walkthrough?</t>
  </si>
  <si>
    <t>These are among the most useful hours.</t>
  </si>
  <si>
    <t>PHOTOGRAPHER</t>
  </si>
  <si>
    <t>Are you available on our date?</t>
  </si>
  <si>
    <t>Popular photographers book early.</t>
  </si>
  <si>
    <t>Will you be the photographer, or an associate?</t>
  </si>
  <si>
    <t>Style depends on who shoots.</t>
  </si>
  <si>
    <t>How many hours of coverage, and what is the overtime rate?</t>
  </si>
  <si>
    <t>Weddings often run longer than planned.</t>
  </si>
  <si>
    <t>Is a second photographer included?</t>
  </si>
  <si>
    <t>Useful for large ceremonies and simultaneous moments.</t>
  </si>
  <si>
    <t>When will we receive photos, and in what format?</t>
  </si>
  <si>
    <t>Turnaround varies widely.</t>
  </si>
  <si>
    <t>What are the print and usage rights?</t>
  </si>
  <si>
    <t>Some packages limit printing.</t>
  </si>
  <si>
    <t>What is your backup plan for illness or equipment failure?</t>
  </si>
  <si>
    <t>A basic professional safeguard.</t>
  </si>
  <si>
    <t>Do you charge a travel fee?</t>
  </si>
  <si>
    <t>Common for out-of-town venues.</t>
  </si>
  <si>
    <t>VIDEOGRAPHER</t>
  </si>
  <si>
    <t>What does the film package include (highlight, full ceremony, raw footage)?</t>
  </si>
  <si>
    <t>Defines what you actually receive.</t>
  </si>
  <si>
    <t>How long is the final edit and when is delivery?</t>
  </si>
  <si>
    <t>Editing can take months.</t>
  </si>
  <si>
    <t>How do you capture audio at the ceremony and toasts?</t>
  </si>
  <si>
    <t>Audio quality makes or breaks a wedding film.</t>
  </si>
  <si>
    <t>How many cameras and operators will be there?</t>
  </si>
  <si>
    <t>Affects coverage and cost.</t>
  </si>
  <si>
    <t>What is the overtime rate?</t>
  </si>
  <si>
    <t>Same question as photography.</t>
  </si>
  <si>
    <t>What are the music licensing terms?</t>
  </si>
  <si>
    <t>Affects sharing the video online.</t>
  </si>
  <si>
    <t>CATERER</t>
  </si>
  <si>
    <t>What is the per-person price, and what is included?</t>
  </si>
  <si>
    <t>Compare apples to apples.</t>
  </si>
  <si>
    <t>What are the service charge, gratuity and tax?</t>
  </si>
  <si>
    <t>Often added at the end.</t>
  </si>
  <si>
    <t>Can you handle dietary needs, allergies and children's meals?</t>
  </si>
  <si>
    <t>Affects menu and headcount.</t>
  </si>
  <si>
    <t>What is the staffing ratio, and how many servers will be there?</t>
  </si>
  <si>
    <t>Impacts service speed.</t>
  </si>
  <si>
    <t>Do you provide bar service, and is it licensed?</t>
  </si>
  <si>
    <t>Alcohol rules vary by state and venue.</t>
  </si>
  <si>
    <t>Do you charge a cake-cutting fee or provide rentals?</t>
  </si>
  <si>
    <t>Common add-ons.</t>
  </si>
  <si>
    <t>What is the final headcount deadline?</t>
  </si>
  <si>
    <t>Set a reminder on your timeline.</t>
  </si>
  <si>
    <t>Do you provide a vendor meal option?</t>
  </si>
  <si>
    <t>Photographers and DJs often need to eat.</t>
  </si>
  <si>
    <t>FLORIST / DESIGNER</t>
  </si>
  <si>
    <t>Florist / designer</t>
  </si>
  <si>
    <t>Do you visit the venue before the wedding?</t>
  </si>
  <si>
    <t>Matters for large installations.</t>
  </si>
  <si>
    <t>What is your minimum spend?</t>
  </si>
  <si>
    <t>Helps you see if you're a fit.</t>
  </si>
  <si>
    <t>Are setup, delivery and teardown included?</t>
  </si>
  <si>
    <t>Often priced separately.</t>
  </si>
  <si>
    <t>Which flowers are in season for our date?</t>
  </si>
  <si>
    <t>Saves money and avoids disappointment.</t>
  </si>
  <si>
    <t>How do you handle substitutions?</t>
  </si>
  <si>
    <t>Supply issues happen.</t>
  </si>
  <si>
    <t>Do you rent decor, and what's the damage policy?</t>
  </si>
  <si>
    <t>Affects your total.</t>
  </si>
  <si>
    <t>DJ / BAND</t>
  </si>
  <si>
    <t>Have you worked at our venue?</t>
  </si>
  <si>
    <t>Knows the sound and power setup.</t>
  </si>
  <si>
    <t>Will you act as MC, and what's your style?</t>
  </si>
  <si>
    <t>Shapes the entire reception.</t>
  </si>
  <si>
    <t>How do you handle our must-play and do-not-play lists?</t>
  </si>
  <si>
    <t>Keep your preferences in the contract.</t>
  </si>
  <si>
    <t>What equipment do you bring, and do you need power or a stage?</t>
  </si>
  <si>
    <t>Confirm with the venue.</t>
  </si>
  <si>
    <t>What happens if you're sick or your equipment fails?</t>
  </si>
  <si>
    <t>Needs a backup plan.</t>
  </si>
  <si>
    <t>Matters if the party runs long.</t>
  </si>
  <si>
    <t>OFFICIANT</t>
  </si>
  <si>
    <t>Are you authorized to officiate in our state and county?</t>
  </si>
  <si>
    <t>Rules vary. This is critical.</t>
  </si>
  <si>
    <t>Can we customize the ceremony and write our own vows?</t>
  </si>
  <si>
    <t>Confirms flexibility.</t>
  </si>
  <si>
    <t>Will you attend the rehearsal?</t>
  </si>
  <si>
    <t>Often included, sometimes extra.</t>
  </si>
  <si>
    <t>What is your fee, and is there a travel charge?</t>
  </si>
  <si>
    <t>Clarifies the total.</t>
  </si>
  <si>
    <t>What role do you play with the marriage license?</t>
  </si>
  <si>
    <t>Rules on signing and filing vary.</t>
  </si>
  <si>
    <t>What is your backup if you're unavailable?</t>
  </si>
  <si>
    <t>Needs a plan.</t>
  </si>
  <si>
    <t>HAIR AND MAKEUP</t>
  </si>
  <si>
    <t>Hair and makeup</t>
  </si>
  <si>
    <t>Is a trial included, and what does it cost?</t>
  </si>
  <si>
    <t>Always do a trial.</t>
  </si>
  <si>
    <t>How many people can you serve, and in what timeframe?</t>
  </si>
  <si>
    <t>Determines your morning timeline.</t>
  </si>
  <si>
    <t>Is there a travel fee, and do you work on-site?</t>
  </si>
  <si>
    <t>Common for venue suites.</t>
  </si>
  <si>
    <t>What products do you use, and do you accommodate allergies?</t>
  </si>
  <si>
    <t>Important for sensitive skin.</t>
  </si>
  <si>
    <t>Do you stay for touch-ups?</t>
  </si>
  <si>
    <t>Not all artists do.</t>
  </si>
  <si>
    <t>What are the deposit and cancellation terms?</t>
  </si>
  <si>
    <t>Confirm in the contract.</t>
  </si>
  <si>
    <t>BAKER / DESSERTS</t>
  </si>
  <si>
    <t>Do you offer a tasting, and what does it cost?</t>
  </si>
  <si>
    <t>Taste before you commit.</t>
  </si>
  <si>
    <t>What are the delivery and setup fees?</t>
  </si>
  <si>
    <t>Often a separate line item.</t>
  </si>
  <si>
    <t>Can you accommodate dietary needs?</t>
  </si>
  <si>
    <t>Affects flavors and fillings.</t>
  </si>
  <si>
    <t>Is there a cake stand rental or deposit?</t>
  </si>
  <si>
    <t>Return logistics matter.</t>
  </si>
  <si>
    <t>How do you handle heat and transport?</t>
  </si>
  <si>
    <t>Important for outdoor venues.</t>
  </si>
  <si>
    <t>RENTALS / LIGHTING / AV</t>
  </si>
  <si>
    <t>Rentals / lighting / AV</t>
  </si>
  <si>
    <t>What is delivered and picked up, and when?</t>
  </si>
  <si>
    <t>Coordinate with the venue.</t>
  </si>
  <si>
    <t>What is the damage and loss policy?</t>
  </si>
  <si>
    <t>Avoid surprise charges.</t>
  </si>
  <si>
    <t>Are linen cleaning and setup included?</t>
  </si>
  <si>
    <t>Do you need power or specific access?</t>
  </si>
  <si>
    <t>What is your substitution policy?</t>
  </si>
  <si>
    <t>Out-of-stock items happen.</t>
  </si>
  <si>
    <t>TRANSPORTATION</t>
  </si>
  <si>
    <t>Transportation</t>
  </si>
  <si>
    <t>What is the capacity and minimum hire time?</t>
  </si>
  <si>
    <t>Many have minimum hours.</t>
  </si>
  <si>
    <t>Are the vehicles licensed and insured?</t>
  </si>
  <si>
    <t>A basic safety requirement.</t>
  </si>
  <si>
    <t>Who is on call if a vehicle is late or breaks down?</t>
  </si>
  <si>
    <t>Backup matters.</t>
  </si>
  <si>
    <t>Is gratuity included?</t>
  </si>
  <si>
    <t>Often added to the invoice.</t>
  </si>
  <si>
    <t>What is the route and schedule?</t>
  </si>
  <si>
    <t>Share it with guests.</t>
  </si>
  <si>
    <t>Contract Checklist</t>
  </si>
  <si>
    <t>Before you sign, and again after, tick each item that's covered in writing. Rows fade until a vendor is marked Booked on the Vendor Tracker.</t>
  </si>
  <si>
    <t>Names, date, time and location are correct</t>
  </si>
  <si>
    <t>Services, hours and deliverables are listed</t>
  </si>
  <si>
    <t>Total cost, deposit and payment schedule are written</t>
  </si>
  <si>
    <t>Deposit and cancellation terms are clear</t>
  </si>
  <si>
    <t>Overtime, travel and setup fees are stated</t>
  </si>
  <si>
    <t>Backup plan if the vendor is unavailable</t>
  </si>
  <si>
    <t>Insurance or license requirements met</t>
  </si>
  <si>
    <t>Meal, parking, power or access needs listed</t>
  </si>
  <si>
    <t>Final headcount or details deadline noted</t>
  </si>
  <si>
    <t>Change and substitution policy noted</t>
  </si>
  <si>
    <t>Both parties have signed</t>
  </si>
  <si>
    <t>Signed copy saved (cloud and printed)</t>
  </si>
  <si>
    <t>Ready</t>
  </si>
  <si>
    <t>Payment Schedule</t>
  </si>
  <si>
    <t>List every deposit, installment, final balance and tip. Choose the vendor from the dropdown so the Vendor Tracker can match payments to contracts.</t>
  </si>
  <si>
    <t>Total scheduled</t>
  </si>
  <si>
    <t>Paid so far</t>
  </si>
  <si>
    <t>Still to pay</t>
  </si>
  <si>
    <t>Due in 30 days ($)</t>
  </si>
  <si>
    <t>Overdue</t>
  </si>
  <si>
    <t>ex</t>
  </si>
  <si>
    <t>Deposit</t>
  </si>
  <si>
    <t>☑</t>
  </si>
  <si>
    <t>Credit card</t>
  </si>
  <si>
    <t>Example row, not counted. Overwrite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</si>
</sst>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yy"/>
    <numFmt numFmtId="165" formatCode="\$#,##0"/>
    <numFmt numFmtId="166" formatCode="mm/dd/yy"/>
  </numFmts>
  <fonts count="21" x14ac:knownFonts="1">
    <font>
      <sz val="11"/>
      <color theme="1"/>
      <name val="Calibri"/>
      <family val="2"/>
      <charset val="1"/>
    </font>
    <font>
      <b/>
      <sz val="24"/>
      <color rgb="FF5B4B7A"/>
      <name val="Arial"/>
      <charset val="1"/>
    </font>
    <font>
      <i/>
      <sz val="10"/>
      <color rgb="FF4A3F5C"/>
      <name val="Arial"/>
      <charset val="1"/>
    </font>
    <font>
      <b/>
      <sz val="9"/>
      <color rgb="FF4A3F5C"/>
      <name val="Arial"/>
      <charset val="1"/>
    </font>
    <font>
      <b/>
      <sz val="18"/>
      <color rgb="FF0000FF"/>
      <name val="Arial"/>
      <charset val="1"/>
    </font>
    <font>
      <b/>
      <sz val="18"/>
      <color rgb="FF4A3F5C"/>
      <name val="Arial"/>
      <charset val="1"/>
    </font>
    <font>
      <b/>
      <sz val="10"/>
      <color rgb="FF4A3F5C"/>
      <name val="Arial"/>
      <charset val="1"/>
    </font>
    <font>
      <b/>
      <u/>
      <sz val="10"/>
      <color rgb="FF5B4B7A"/>
      <name val="Arial"/>
      <charset val="1"/>
    </font>
    <font>
      <b/>
      <sz val="10"/>
      <color rgb="FF7A64A8"/>
      <name val="Arial"/>
      <charset val="1"/>
    </font>
    <font>
      <b/>
      <sz val="10"/>
      <color rgb="FF3E3350"/>
      <name val="Arial"/>
      <charset val="1"/>
    </font>
    <font>
      <sz val="10"/>
      <color rgb="FF4A3F5C"/>
      <name val="Arial"/>
      <charset val="1"/>
    </font>
    <font>
      <i/>
      <sz val="9"/>
      <color rgb="FF4A3F5C"/>
      <name val="Arial"/>
      <charset val="1"/>
    </font>
    <font>
      <b/>
      <sz val="20"/>
      <color rgb="FF5B4B7A"/>
      <name val="Arial"/>
      <charset val="1"/>
    </font>
    <font>
      <u/>
      <sz val="9"/>
      <color rgb="FF6B5B95"/>
      <name val="Arial"/>
      <charset val="1"/>
    </font>
    <font>
      <i/>
      <sz val="10"/>
      <color rgb="FF8E849C"/>
      <name val="Arial"/>
      <charset val="1"/>
    </font>
    <font>
      <sz val="10"/>
      <color rgb="FF0000FF"/>
      <name val="Arial"/>
      <charset val="1"/>
    </font>
    <font>
      <b/>
      <sz val="10"/>
      <color rgb="FF0000FF"/>
      <name val="Arial"/>
      <charset val="1"/>
    </font>
    <font>
      <b/>
      <sz val="11"/>
      <color rgb="FF3E3350"/>
      <name val="Arial"/>
      <charset val="1"/>
    </font>
    <font>
      <sz val="14"/>
      <color rgb="FF7A64A8"/>
      <name val="Arial"/>
      <charset val="1"/>
    </font>
    <font>
      <sz val="13"/>
      <color rgb="FF7A64A8"/>
      <name val="Arial"/>
      <charset val="1"/>
    </font>
    <font>
      <b/>
      <sz val="12"/>
      <color rgb="FF4A3F5C"/>
      <name val="Arial"/>
      <charset val="1"/>
    </font>
  </fonts>
  <fills count="16">
    <fill>
      <patternFill patternType="none"/>
    </fill>
    <fill>
      <patternFill patternType="gray125"/>
    </fill>
    <fill>
      <patternFill patternType="solid">
        <fgColor rgb="FFE8E0F5"/>
        <bgColor rgb="FFE3DCEE"/>
      </patternFill>
    </fill>
    <fill>
      <patternFill patternType="solid">
        <fgColor rgb="FFFFE9D6"/>
        <bgColor rgb="FFFDE2E4"/>
      </patternFill>
    </fill>
    <fill>
      <patternFill patternType="solid">
        <fgColor rgb="FFDFF3E4"/>
        <bgColor rgb="FFD9F0EE"/>
      </patternFill>
    </fill>
    <fill>
      <patternFill patternType="solid">
        <fgColor rgb="FFFDE2E4"/>
        <bgColor rgb="FFF3E1F0"/>
      </patternFill>
    </fill>
    <fill>
      <patternFill patternType="solid">
        <fgColor rgb="FFFFF4CC"/>
        <bgColor rgb="FFFFE9D6"/>
      </patternFill>
    </fill>
    <fill>
      <patternFill patternType="solid">
        <fgColor rgb="FFFFFFFF"/>
        <bgColor rgb="FFF7F5FA"/>
      </patternFill>
    </fill>
    <fill>
      <patternFill patternType="solid">
        <fgColor rgb="FFDCEBFA"/>
        <bgColor rgb="FFD9F0EE"/>
      </patternFill>
    </fill>
    <fill>
      <patternFill patternType="solid">
        <fgColor rgb="FFD9F0EE"/>
        <bgColor rgb="FFDFF3E4"/>
      </patternFill>
    </fill>
    <fill>
      <patternFill patternType="solid">
        <fgColor rgb="FFBFE3CD"/>
        <bgColor rgb="FFB5E0C3"/>
      </patternFill>
    </fill>
    <fill>
      <patternFill patternType="solid">
        <fgColor rgb="FFF3E1F0"/>
        <bgColor rgb="FFE8E0F5"/>
      </patternFill>
    </fill>
    <fill>
      <patternFill patternType="solid">
        <fgColor rgb="FFB8EBF0"/>
        <bgColor rgb="FFBFE3CD"/>
      </patternFill>
    </fill>
    <fill>
      <patternFill patternType="solid">
        <fgColor rgb="FFBFD9F2"/>
        <bgColor rgb="FFB8EBF0"/>
      </patternFill>
    </fill>
    <fill>
      <patternFill patternType="solid">
        <fgColor rgb="FFF8C8D4"/>
        <bgColor rgb="FFFFD9BC"/>
      </patternFill>
    </fill>
    <fill>
      <patternFill patternType="solid">
        <fgColor rgb="FFFFD9BC"/>
        <bgColor rgb="FFFFE5B4"/>
      </patternFill>
    </fill>
  </fills>
  <borders count="5">
    <border>
      <left/>
      <right/>
      <top/>
      <bottom/>
      <diagonal/>
    </border>
    <border>
      <left style="thin">
        <color rgb="FFE3DCEE"/>
      </left>
      <right style="thin">
        <color rgb="FFE3DCEE"/>
      </right>
      <top style="thin">
        <color rgb="FFE3DCEE"/>
      </top>
      <bottom/>
      <diagonal/>
    </border>
    <border>
      <left style="thin">
        <color rgb="FFE3DCEE"/>
      </left>
      <right style="thin">
        <color rgb="FFE3DCEE"/>
      </right>
      <top/>
      <bottom style="thin">
        <color rgb="FFE3DCEE"/>
      </bottom>
      <diagonal/>
    </border>
    <border>
      <left style="thin">
        <color rgb="FFE3DCEE"/>
      </left>
      <right style="thin">
        <color rgb="FFE3DCEE"/>
      </right>
      <top style="thin">
        <color rgb="FFE3DCEE"/>
      </top>
      <bottom style="thin">
        <color rgb="FFE3DCEE"/>
      </bottom>
      <diagonal/>
    </border>
    <border>
      <left style="thin">
        <color rgb="FFE3DCEE"/>
      </left>
      <right/>
      <top style="thin">
        <color rgb="FFE3DCEE"/>
      </top>
      <bottom style="thin">
        <color rgb="FFE3DCEE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1" fontId="5" fillId="7" borderId="2" xfId="0" applyNumberFormat="1" applyFont="1" applyFill="1" applyBorder="1" applyAlignment="1">
      <alignment horizontal="center" vertical="center"/>
    </xf>
    <xf numFmtId="164" fontId="4" fillId="6" borderId="2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indent="1"/>
    </xf>
    <xf numFmtId="0" fontId="1" fillId="2" borderId="0" xfId="0" applyFont="1" applyFill="1" applyBorder="1" applyAlignment="1">
      <alignment vertical="center" indent="1"/>
    </xf>
    <xf numFmtId="0" fontId="0" fillId="0" borderId="0" xfId="0"/>
    <xf numFmtId="0" fontId="8" fillId="0" borderId="0" xfId="0" applyFont="1"/>
    <xf numFmtId="0" fontId="9" fillId="1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indent="1"/>
    </xf>
    <xf numFmtId="0" fontId="9" fillId="1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left" vertical="center" wrapText="1"/>
    </xf>
    <xf numFmtId="165" fontId="15" fillId="6" borderId="3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6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165" fontId="6" fillId="4" borderId="3" xfId="0" applyNumberFormat="1" applyFont="1" applyFill="1" applyBorder="1" applyAlignment="1">
      <alignment horizontal="center" vertical="center" wrapText="1"/>
    </xf>
    <xf numFmtId="1" fontId="15" fillId="6" borderId="3" xfId="0" applyNumberFormat="1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10" fillId="12" borderId="3" xfId="0" applyFont="1" applyFill="1" applyBorder="1" applyAlignment="1">
      <alignment horizontal="center" vertical="center" wrapText="1"/>
    </xf>
    <xf numFmtId="2" fontId="6" fillId="12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textRotation="90" wrapText="1"/>
    </xf>
    <xf numFmtId="0" fontId="19" fillId="0" borderId="3" xfId="0" applyFont="1" applyBorder="1" applyAlignment="1">
      <alignment horizontal="center"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165" fontId="20" fillId="0" borderId="3" xfId="0" applyNumberFormat="1" applyFont="1" applyBorder="1" applyAlignment="1">
      <alignment horizontal="center" vertical="center"/>
    </xf>
    <xf numFmtId="1" fontId="20" fillId="0" borderId="3" xfId="0" applyNumberFormat="1" applyFont="1" applyBorder="1" applyAlignment="1">
      <alignment horizontal="center" vertical="center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left" vertical="center" wrapText="1"/>
    </xf>
    <xf numFmtId="165" fontId="14" fillId="15" borderId="3" xfId="0" applyNumberFormat="1" applyFont="1" applyFill="1" applyBorder="1" applyAlignment="1">
      <alignment horizontal="center" vertical="center" wrapText="1"/>
    </xf>
    <xf numFmtId="164" fontId="14" fillId="15" borderId="3" xfId="0" applyNumberFormat="1" applyFont="1" applyFill="1" applyBorder="1" applyAlignment="1">
      <alignment horizontal="center" vertical="center" wrapText="1"/>
    </xf>
    <xf numFmtId="164" fontId="15" fillId="6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11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 indent="1"/>
    </xf>
    <xf numFmtId="0" fontId="11" fillId="2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vertical="center" indent="1"/>
    </xf>
    <xf numFmtId="0" fontId="11" fillId="0" borderId="0" xfId="0" applyFont="1" applyBorder="1" applyAlignment="1">
      <alignment vertical="center" wrapText="1"/>
    </xf>
    <xf numFmtId="0" fontId="12" fillId="9" borderId="0" xfId="0" applyFont="1" applyFill="1" applyBorder="1" applyAlignment="1">
      <alignment vertical="center" indent="1"/>
    </xf>
    <xf numFmtId="0" fontId="16" fillId="6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 indent="1"/>
    </xf>
    <xf numFmtId="0" fontId="9" fillId="12" borderId="3" xfId="0" applyFont="1" applyFill="1" applyBorder="1" applyAlignment="1">
      <alignment vertical="center" indent="1"/>
    </xf>
    <xf numFmtId="0" fontId="6" fillId="4" borderId="4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vertical="center" indent="1"/>
    </xf>
    <xf numFmtId="0" fontId="11" fillId="0" borderId="0" xfId="0" applyFont="1" applyBorder="1"/>
    <xf numFmtId="0" fontId="17" fillId="3" borderId="3" xfId="0" applyFont="1" applyFill="1" applyBorder="1" applyAlignment="1">
      <alignment vertical="center" indent="1"/>
    </xf>
    <xf numFmtId="0" fontId="17" fillId="4" borderId="3" xfId="0" applyFont="1" applyFill="1" applyBorder="1" applyAlignment="1">
      <alignment vertical="center" indent="1"/>
    </xf>
    <xf numFmtId="0" fontId="17" fillId="5" borderId="3" xfId="0" applyFont="1" applyFill="1" applyBorder="1" applyAlignment="1">
      <alignment vertical="center" indent="1"/>
    </xf>
    <xf numFmtId="0" fontId="17" fillId="8" borderId="3" xfId="0" applyFont="1" applyFill="1" applyBorder="1" applyAlignment="1">
      <alignment vertical="center" indent="1"/>
    </xf>
    <xf numFmtId="0" fontId="17" fillId="9" borderId="3" xfId="0" applyFont="1" applyFill="1" applyBorder="1" applyAlignment="1">
      <alignment vertical="center" indent="1"/>
    </xf>
    <xf numFmtId="0" fontId="17" fillId="11" borderId="3" xfId="0" applyFont="1" applyFill="1" applyBorder="1" applyAlignment="1">
      <alignment vertical="center" indent="1"/>
    </xf>
    <xf numFmtId="0" fontId="17" fillId="6" borderId="3" xfId="0" applyFont="1" applyFill="1" applyBorder="1" applyAlignment="1">
      <alignment vertical="center" indent="1"/>
    </xf>
    <xf numFmtId="0" fontId="12" fillId="5" borderId="0" xfId="0" applyFont="1" applyFill="1" applyBorder="1" applyAlignment="1">
      <alignment vertical="center" indent="1"/>
    </xf>
    <xf numFmtId="0" fontId="12" fillId="3" borderId="0" xfId="0" applyFont="1" applyFill="1" applyBorder="1" applyAlignment="1">
      <alignment vertical="center" indent="1"/>
    </xf>
  </cellXfs>
  <cellStyles count="1">
    <cellStyle name="Normal" xfId="0" builtinId="0"/>
  </cellStyles>
  <dxfs count="21">
    <dxf>
      <fill>
        <patternFill>
          <bgColor rgb="FFFFF4CC"/>
        </patternFill>
      </fill>
    </dxf>
    <dxf>
      <fill>
        <patternFill>
          <bgColor rgb="FFFFE5B4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  <dxf>
      <font>
        <color rgb="FFA89FB5"/>
        <name val="Arial"/>
      </font>
      <fill>
        <patternFill>
          <bgColor rgb="FFF5F2F8"/>
        </patternFill>
      </fill>
    </dxf>
    <dxf>
      <font>
        <b/>
        <color rgb="FF2F6B45"/>
        <name val="Arial"/>
      </font>
      <fill>
        <patternFill>
          <bgColor rgb="FFCDEBD5"/>
        </patternFill>
      </fill>
    </dxf>
    <dxf>
      <font>
        <color rgb="FFB7AFC4"/>
        <name val="Arial"/>
      </font>
    </dxf>
    <dxf>
      <font>
        <strike/>
        <color rgb="FFA89FB5"/>
        <name val="Arial"/>
      </font>
      <fill>
        <patternFill>
          <bgColor rgb="FFF5F2F8"/>
        </patternFill>
      </fill>
    </dxf>
    <dxf>
      <font>
        <b/>
        <color rgb="FF2F6B45"/>
        <name val="Arial"/>
      </font>
      <fill>
        <patternFill>
          <bgColor rgb="FFCDEBD5"/>
        </patternFill>
      </fill>
    </dxf>
    <dxf>
      <font>
        <b/>
        <color rgb="FF2F6B45"/>
        <name val="Arial"/>
      </font>
      <fill>
        <patternFill>
          <bgColor rgb="FFB5E0C3"/>
        </patternFill>
      </fill>
    </dxf>
    <dxf>
      <fill>
        <patternFill>
          <bgColor rgb="FFCDEBD5"/>
        </patternFill>
      </fill>
    </dxf>
    <dxf>
      <fill>
        <patternFill>
          <bgColor rgb="FFFFE5B4"/>
        </patternFill>
      </fill>
    </dxf>
    <dxf>
      <fill>
        <patternFill>
          <bgColor rgb="FFDCEBFA"/>
        </patternFill>
      </fill>
    </dxf>
    <dxf>
      <fill>
        <patternFill>
          <bgColor rgb="FFCDEBD5"/>
        </patternFill>
      </fill>
    </dxf>
    <dxf>
      <fill>
        <patternFill>
          <bgColor rgb="FFF8C8D4"/>
        </patternFill>
      </fill>
    </dxf>
    <dxf>
      <fill>
        <patternFill>
          <bgColor rgb="FFCDEBD5"/>
        </patternFill>
      </fill>
    </dxf>
    <dxf>
      <fill>
        <patternFill>
          <bgColor rgb="FFFFE5B4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  <dxf>
      <font>
        <color rgb="FFB7AFC4"/>
        <name val="Arial"/>
      </font>
      <fill>
        <patternFill>
          <bgColor rgb="FFF7F5FA"/>
        </patternFill>
      </fill>
    </dxf>
    <dxf>
      <fill>
        <patternFill>
          <bgColor rgb="FFFFE5B4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E9D6"/>
      <rgbColor rgb="FFFF00FF"/>
      <rgbColor rgb="FFDCEBFA"/>
      <rgbColor rgb="FF800000"/>
      <rgbColor rgb="FF008000"/>
      <rgbColor rgb="FF000080"/>
      <rgbColor rgb="FF808000"/>
      <rgbColor rgb="FF800080"/>
      <rgbColor rgb="FF2F6B45"/>
      <rgbColor rgb="FFB7AFC4"/>
      <rgbColor rgb="FF8E849C"/>
      <rgbColor rgb="FFB5E0C3"/>
      <rgbColor rgb="FF8A2E4B"/>
      <rgbColor rgb="FFFFF4CC"/>
      <rgbColor rgb="FFD9F0EE"/>
      <rgbColor rgb="FF660066"/>
      <rgbColor rgb="FFF3E1F0"/>
      <rgbColor rgb="FF0066CC"/>
      <rgbColor rgb="FFD8CCF0"/>
      <rgbColor rgb="FF000080"/>
      <rgbColor rgb="FFFF00FF"/>
      <rgbColor rgb="FFF5F2F8"/>
      <rgbColor rgb="FFF7F5FA"/>
      <rgbColor rgb="FF800080"/>
      <rgbColor rgb="FF800000"/>
      <rgbColor rgb="FF008080"/>
      <rgbColor rgb="FF0000FF"/>
      <rgbColor rgb="FF00CCFF"/>
      <rgbColor rgb="FFDFF3E4"/>
      <rgbColor rgb="FFCDEBD5"/>
      <rgbColor rgb="FFFFE5B4"/>
      <rgbColor rgb="FFBFD9F2"/>
      <rgbColor rgb="FFF8C8D4"/>
      <rgbColor rgb="FFE3DCEE"/>
      <rgbColor rgb="FFFFD9BC"/>
      <rgbColor rgb="FF7A64A8"/>
      <rgbColor rgb="FFB8EBF0"/>
      <rgbColor rgb="FFBFE3CD"/>
      <rgbColor rgb="FFFDE2E4"/>
      <rgbColor rgb="FFE8E0F5"/>
      <rgbColor rgb="FFFF6600"/>
      <rgbColor rgb="FF6B5B95"/>
      <rgbColor rgb="FFA89FB5"/>
      <rgbColor rgb="FF003366"/>
      <rgbColor rgb="FF339966"/>
      <rgbColor rgb="FF003300"/>
      <rgbColor rgb="FF333300"/>
      <rgbColor rgb="FF993300"/>
      <rgbColor rgb="FF5B4B7A"/>
      <rgbColor rgb="FF4A3F5C"/>
      <rgbColor rgb="FF3E33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CCF0"/>
    <pageSetUpPr fitToPage="1"/>
  </sheetPr>
  <dimension ref="B2:S47"/>
  <sheetViews>
    <sheetView showGridLines="0" topLeftCell="A20" zoomScaleNormal="100" workbookViewId="0"/>
  </sheetViews>
  <sheetFormatPr defaultColWidth="8.6640625" defaultRowHeight="14.4" x14ac:dyDescent="0.3"/>
  <cols>
    <col min="1" max="1" width="3" customWidth="1"/>
    <col min="2" max="13" width="13" customWidth="1"/>
    <col min="16" max="19" width="13" hidden="1" customWidth="1"/>
  </cols>
  <sheetData>
    <row r="2" spans="2:16" ht="39.75" customHeight="1" x14ac:dyDescent="0.3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6" ht="21.75" customHeight="1" x14ac:dyDescent="0.3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spans="2:16" x14ac:dyDescent="0.3">
      <c r="B5" s="11" t="s">
        <v>2</v>
      </c>
      <c r="C5" s="11"/>
      <c r="D5" s="11"/>
      <c r="E5" s="10" t="s">
        <v>3</v>
      </c>
      <c r="F5" s="10"/>
      <c r="G5" s="10"/>
      <c r="H5" s="9" t="s">
        <v>4</v>
      </c>
      <c r="I5" s="9"/>
      <c r="J5" s="9"/>
      <c r="K5" s="8" t="s">
        <v>5</v>
      </c>
      <c r="L5" s="8"/>
      <c r="M5" s="8"/>
    </row>
    <row r="6" spans="2:16" ht="37.5" customHeight="1" x14ac:dyDescent="0.3">
      <c r="B6" s="7">
        <v>46669</v>
      </c>
      <c r="C6" s="7"/>
      <c r="D6" s="7"/>
      <c r="E6" s="6">
        <f ca="1">IF(B6="","Set date",MAX(0,B6-TODAY()))</f>
        <v>352</v>
      </c>
      <c r="F6" s="6"/>
      <c r="G6" s="6"/>
      <c r="H6" s="5" t="str">
        <f>COUNTIFS('Vendor Tracker'!$B$7:$B$32,"Yes",'Vendor Tracker'!$E$7:$E$32,"Booked")&amp;" of "&amp;COUNTIF('Vendor Tracker'!$B$7:$B$32,"Yes")</f>
        <v>0 of 11</v>
      </c>
      <c r="I6" s="5"/>
      <c r="J6" s="5"/>
      <c r="K6" s="6">
        <f ca="1">COUNTIF('Vendor Tracker'!$F$7:$F$32,"OVERDUE*")</f>
        <v>2</v>
      </c>
      <c r="L6" s="6"/>
      <c r="M6" s="6"/>
    </row>
    <row r="8" spans="2:16" x14ac:dyDescent="0.3">
      <c r="B8" s="4" t="s">
        <v>6</v>
      </c>
      <c r="C8" s="4"/>
      <c r="D8" s="4"/>
      <c r="E8" s="4" t="s">
        <v>7</v>
      </c>
      <c r="F8" s="4"/>
      <c r="G8" s="4"/>
      <c r="H8" s="4" t="s">
        <v>8</v>
      </c>
      <c r="I8" s="4"/>
      <c r="J8" s="4"/>
      <c r="K8" s="4" t="s">
        <v>9</v>
      </c>
      <c r="L8" s="4"/>
      <c r="M8" s="4"/>
    </row>
    <row r="9" spans="2:16" ht="37.5" customHeight="1" x14ac:dyDescent="0.3">
      <c r="B9" s="3">
        <f>SUM('Vendor Tracker'!$M$7:$M$32)</f>
        <v>0</v>
      </c>
      <c r="C9" s="3"/>
      <c r="D9" s="3"/>
      <c r="E9" s="3">
        <f>SUM('Vendor Tracker'!$N$7:$N$32)</f>
        <v>0</v>
      </c>
      <c r="F9" s="3"/>
      <c r="G9" s="3"/>
      <c r="H9" s="3">
        <f>SUM('Vendor Tracker'!$O$7:$O$32)</f>
        <v>0</v>
      </c>
      <c r="I9" s="3"/>
      <c r="J9" s="3"/>
      <c r="K9" s="3">
        <f ca="1">Payments!E5</f>
        <v>0</v>
      </c>
      <c r="L9" s="3"/>
      <c r="M9" s="3"/>
    </row>
    <row r="11" spans="2:16" x14ac:dyDescent="0.3">
      <c r="B11" s="2" t="s">
        <v>10</v>
      </c>
      <c r="C11" s="2"/>
      <c r="D11" s="2"/>
      <c r="E11" s="2" t="s">
        <v>11</v>
      </c>
      <c r="F11" s="2"/>
      <c r="G11" s="2"/>
      <c r="H11" s="2" t="s">
        <v>12</v>
      </c>
      <c r="I11" s="2"/>
      <c r="J11" s="2"/>
      <c r="K11" s="8" t="s">
        <v>13</v>
      </c>
      <c r="L11" s="8"/>
      <c r="M11" s="8"/>
    </row>
    <row r="12" spans="2:16" ht="37.5" customHeight="1" x14ac:dyDescent="0.3">
      <c r="B12" s="5" t="str">
        <f>COUNTIFS('Contract Checklist'!C7:C32,"Booked",'Contract Checklist'!Q7:Q32,"✓ Complete")&amp;" of "&amp;COUNTIF('Vendor Tracker'!$E$7:$E$32,"Booked")</f>
        <v>0 of 0</v>
      </c>
      <c r="C12" s="5"/>
      <c r="D12" s="5"/>
      <c r="E12" s="5" t="str">
        <f>COUNTIF('Questions to Ask'!A5:A91,"☑")&amp;" of "&amp;COUNTA('Questions to Ask'!C5:C91)</f>
        <v>0 of 75</v>
      </c>
      <c r="F12" s="5"/>
      <c r="G12" s="5"/>
      <c r="H12" s="6">
        <f>COUNTIF('Vendor Tracker'!$E$7:$E$32,"Inquiry sent")+COUNTIF('Vendor Tracker'!$E$7:$E$32,"Quote received")+COUNTIF('Vendor Tracker'!$E$7:$E$32,"Meeting scheduled")</f>
        <v>0</v>
      </c>
      <c r="I12" s="6"/>
      <c r="J12" s="6"/>
      <c r="K12" s="6">
        <f ca="1">Payments!F5</f>
        <v>0</v>
      </c>
      <c r="L12" s="6"/>
      <c r="M12" s="6"/>
    </row>
    <row r="14" spans="2:16" ht="27.75" customHeight="1" x14ac:dyDescent="0.3">
      <c r="B14" s="1" t="str">
        <f ca="1">IF(B6="","Enter your wedding date to see your book-by dates.",IF(P14&gt;0,"⚠ "&amp;P14&amp;" vendor type(s) are past the recommended book-by date. Open the Vendor Tracker.",IF(Payments!F5&gt;0,"⚠ "&amp;Payments!F5&amp;" payment(s) overdue. Open the Payments tab.","✓ No vendors behind schedule and no overdue payments.")))</f>
        <v>⚠ 2 vendor type(s) are past the recommended book-by date. Open the Vendor Tracker.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P14" s="14">
        <f ca="1">COUNTIF('Vendor Tracker'!$F$7:$F$32,"OVERDUE*")</f>
        <v>2</v>
      </c>
    </row>
    <row r="16" spans="2:16" ht="33.75" customHeight="1" x14ac:dyDescent="0.3">
      <c r="B16" s="65" t="str">
        <f>HYPERLINK("#'Vendor Tracker'!A1","Vendor Tracker →")</f>
        <v>Vendor Tracker →</v>
      </c>
      <c r="C16" s="65"/>
      <c r="D16" s="66" t="str">
        <f>HYPERLINK("#'Compare Quotes'!A1","Compare Quotes →")</f>
        <v>Compare Quotes →</v>
      </c>
      <c r="E16" s="66"/>
      <c r="F16" s="67" t="str">
        <f>HYPERLINK("#'Questions to Ask'!A1","Questions to Ask →")</f>
        <v>Questions to Ask →</v>
      </c>
      <c r="G16" s="67"/>
      <c r="H16" s="68" t="str">
        <f>HYPERLINK("#'Contract Checklist'!A1","Contract Checklist →")</f>
        <v>Contract Checklist →</v>
      </c>
      <c r="I16" s="68"/>
      <c r="J16" s="69" t="str">
        <f>HYPERLINK("#'Payments'!A1","Payments →")</f>
        <v>Payments →</v>
      </c>
      <c r="K16" s="69"/>
    </row>
    <row r="18" spans="2:18" x14ac:dyDescent="0.3">
      <c r="B18" s="15" t="s">
        <v>14</v>
      </c>
    </row>
    <row r="19" spans="2:18" x14ac:dyDescent="0.3">
      <c r="B19" s="70" t="s">
        <v>15</v>
      </c>
      <c r="C19" s="70"/>
      <c r="D19" s="70"/>
      <c r="E19" s="70"/>
      <c r="F19" s="70" t="s">
        <v>16</v>
      </c>
      <c r="G19" s="70"/>
      <c r="H19" s="70" t="s">
        <v>17</v>
      </c>
      <c r="I19" s="70"/>
      <c r="J19" s="70" t="s">
        <v>18</v>
      </c>
      <c r="K19" s="70"/>
      <c r="L19" s="70"/>
      <c r="M19" s="70"/>
    </row>
    <row r="20" spans="2:18" ht="21.75" customHeight="1" x14ac:dyDescent="0.3">
      <c r="B20" s="71" t="str">
        <f>IF(R20="","",INDEX('Vendor Tracker'!$A$7:$A$32,R20))</f>
        <v>Venue</v>
      </c>
      <c r="C20" s="71"/>
      <c r="D20" s="71"/>
      <c r="E20" s="71"/>
      <c r="F20" s="72">
        <f>IF(R20="","",INDEX('Vendor Tracker'!$D$7:$D$32,R20))</f>
        <v>46304</v>
      </c>
      <c r="G20" s="72"/>
      <c r="H20" s="73" t="str">
        <f>IF(R20="","",INDEX('Vendor Tracker'!$E$7:$E$32,R20))</f>
        <v>Not started</v>
      </c>
      <c r="I20" s="73"/>
      <c r="J20" s="73" t="str">
        <f ca="1">IF(R20="","",INDEX('Vendor Tracker'!$F$7:$F$32,R20))</f>
        <v>OVERDUE: book now</v>
      </c>
      <c r="K20" s="73"/>
      <c r="L20" s="73"/>
      <c r="M20" s="73"/>
      <c r="Q20" s="14">
        <f>IFERROR(SMALL('Vendor Tracker'!$T$7:$T$32,1),"")</f>
        <v>46304.000070000002</v>
      </c>
      <c r="R20" s="14">
        <f>IF(Q20="","",MATCH(Q20,'Vendor Tracker'!$T$7:$T$32,0))</f>
        <v>1</v>
      </c>
    </row>
    <row r="21" spans="2:18" ht="21.75" customHeight="1" x14ac:dyDescent="0.3">
      <c r="B21" s="71" t="str">
        <f>IF(R21="","",INDEX('Vendor Tracker'!$A$7:$A$32,R21))</f>
        <v>Wedding planner / coordinator</v>
      </c>
      <c r="C21" s="71"/>
      <c r="D21" s="71"/>
      <c r="E21" s="71"/>
      <c r="F21" s="72">
        <f>IF(R21="","",INDEX('Vendor Tracker'!$D$7:$D$32,R21))</f>
        <v>46304</v>
      </c>
      <c r="G21" s="72"/>
      <c r="H21" s="73" t="str">
        <f>IF(R21="","",INDEX('Vendor Tracker'!$E$7:$E$32,R21))</f>
        <v>Not started</v>
      </c>
      <c r="I21" s="73"/>
      <c r="J21" s="73" t="str">
        <f ca="1">IF(R21="","",INDEX('Vendor Tracker'!$F$7:$F$32,R21))</f>
        <v>OVERDUE: book now</v>
      </c>
      <c r="K21" s="73"/>
      <c r="L21" s="73"/>
      <c r="M21" s="73"/>
      <c r="Q21" s="14">
        <f>IFERROR(SMALL('Vendor Tracker'!$T$7:$T$32,2),"")</f>
        <v>46304.000079999998</v>
      </c>
      <c r="R21" s="14">
        <f>IF(Q21="","",MATCH(Q21,'Vendor Tracker'!$T$7:$T$32,0))</f>
        <v>2</v>
      </c>
    </row>
    <row r="22" spans="2:18" ht="21.75" customHeight="1" x14ac:dyDescent="0.3">
      <c r="B22" s="71" t="str">
        <f>IF(R22="","",INDEX('Vendor Tracker'!$A$7:$A$32,R22))</f>
        <v>Photographer</v>
      </c>
      <c r="C22" s="71"/>
      <c r="D22" s="71"/>
      <c r="E22" s="71"/>
      <c r="F22" s="72">
        <f>IF(R22="","",INDEX('Vendor Tracker'!$D$7:$D$32,R22))</f>
        <v>46365</v>
      </c>
      <c r="G22" s="72"/>
      <c r="H22" s="73" t="str">
        <f>IF(R22="","",INDEX('Vendor Tracker'!$E$7:$E$32,R22))</f>
        <v>Not started</v>
      </c>
      <c r="I22" s="73"/>
      <c r="J22" s="73" t="str">
        <f ca="1">IF(R22="","",INDEX('Vendor Tracker'!$F$7:$F$32,R22))</f>
        <v>Book soon</v>
      </c>
      <c r="K22" s="73"/>
      <c r="L22" s="73"/>
      <c r="M22" s="73"/>
      <c r="Q22" s="14">
        <f>IFERROR(SMALL('Vendor Tracker'!$T$7:$T$32,3),"")</f>
        <v>46365.000090000001</v>
      </c>
      <c r="R22" s="14">
        <f>IF(Q22="","",MATCH(Q22,'Vendor Tracker'!$T$7:$T$32,0))</f>
        <v>3</v>
      </c>
    </row>
    <row r="23" spans="2:18" ht="21.75" customHeight="1" x14ac:dyDescent="0.3">
      <c r="B23" s="71" t="str">
        <f>IF(R23="","",INDEX('Vendor Tracker'!$A$7:$A$32,R23))</f>
        <v>Videographer</v>
      </c>
      <c r="C23" s="71"/>
      <c r="D23" s="71"/>
      <c r="E23" s="71"/>
      <c r="F23" s="72">
        <f>IF(R23="","",INDEX('Vendor Tracker'!$D$7:$D$32,R23))</f>
        <v>46365</v>
      </c>
      <c r="G23" s="72"/>
      <c r="H23" s="73" t="str">
        <f>IF(R23="","",INDEX('Vendor Tracker'!$E$7:$E$32,R23))</f>
        <v>Not started</v>
      </c>
      <c r="I23" s="73"/>
      <c r="J23" s="73" t="str">
        <f ca="1">IF(R23="","",INDEX('Vendor Tracker'!$F$7:$F$32,R23))</f>
        <v>Book soon</v>
      </c>
      <c r="K23" s="73"/>
      <c r="L23" s="73"/>
      <c r="M23" s="73"/>
      <c r="Q23" s="14">
        <f>IFERROR(SMALL('Vendor Tracker'!$T$7:$T$32,4),"")</f>
        <v>46365.000099999997</v>
      </c>
      <c r="R23" s="14">
        <f>IF(Q23="","",MATCH(Q23,'Vendor Tracker'!$T$7:$T$32,0))</f>
        <v>4</v>
      </c>
    </row>
    <row r="24" spans="2:18" ht="21.75" customHeight="1" x14ac:dyDescent="0.3">
      <c r="B24" s="71" t="str">
        <f>IF(R24="","",INDEX('Vendor Tracker'!$A$7:$A$32,R24))</f>
        <v>Caterer</v>
      </c>
      <c r="C24" s="71"/>
      <c r="D24" s="71"/>
      <c r="E24" s="71"/>
      <c r="F24" s="72">
        <f>IF(R24="","",INDEX('Vendor Tracker'!$D$7:$D$32,R24))</f>
        <v>46365</v>
      </c>
      <c r="G24" s="72"/>
      <c r="H24" s="73" t="str">
        <f>IF(R24="","",INDEX('Vendor Tracker'!$E$7:$E$32,R24))</f>
        <v>Not started</v>
      </c>
      <c r="I24" s="73"/>
      <c r="J24" s="73" t="str">
        <f ca="1">IF(R24="","",INDEX('Vendor Tracker'!$F$7:$F$32,R24))</f>
        <v>Book soon</v>
      </c>
      <c r="K24" s="73"/>
      <c r="L24" s="73"/>
      <c r="M24" s="73"/>
      <c r="Q24" s="14">
        <f>IFERROR(SMALL('Vendor Tracker'!$T$7:$T$32,5),"")</f>
        <v>46365.000110000001</v>
      </c>
      <c r="R24" s="14">
        <f>IF(Q24="","",MATCH(Q24,'Vendor Tracker'!$T$7:$T$32,0))</f>
        <v>5</v>
      </c>
    </row>
    <row r="25" spans="2:18" ht="21.75" customHeight="1" x14ac:dyDescent="0.3">
      <c r="B25" s="71" t="str">
        <f>IF(R25="","",INDEX('Vendor Tracker'!$A$7:$A$32,R25))</f>
        <v>Hotel room block</v>
      </c>
      <c r="C25" s="71"/>
      <c r="D25" s="71"/>
      <c r="E25" s="71"/>
      <c r="F25" s="72">
        <f>IF(R25="","",INDEX('Vendor Tracker'!$D$7:$D$32,R25))</f>
        <v>46365</v>
      </c>
      <c r="G25" s="72"/>
      <c r="H25" s="73" t="str">
        <f>IF(R25="","",INDEX('Vendor Tracker'!$E$7:$E$32,R25))</f>
        <v>Not started</v>
      </c>
      <c r="I25" s="73"/>
      <c r="J25" s="73" t="str">
        <f ca="1">IF(R25="","",INDEX('Vendor Tracker'!$F$7:$F$32,R25))</f>
        <v>Book soon</v>
      </c>
      <c r="K25" s="73"/>
      <c r="L25" s="73"/>
      <c r="M25" s="73"/>
      <c r="Q25" s="14">
        <f>IFERROR(SMALL('Vendor Tracker'!$T$7:$T$32,6),"")</f>
        <v>46365.000260000001</v>
      </c>
      <c r="R25" s="14">
        <f>IF(Q25="","",MATCH(Q25,'Vendor Tracker'!$T$7:$T$32,0))</f>
        <v>20</v>
      </c>
    </row>
    <row r="26" spans="2:18" ht="21.75" customHeight="1" x14ac:dyDescent="0.3">
      <c r="B26" s="71" t="str">
        <f>IF(R26="","",INDEX('Vendor Tracker'!$A$7:$A$32,R26))</f>
        <v>Florist</v>
      </c>
      <c r="C26" s="71"/>
      <c r="D26" s="71"/>
      <c r="E26" s="71"/>
      <c r="F26" s="72">
        <f>IF(R26="","",INDEX('Vendor Tracker'!$D$7:$D$32,R26))</f>
        <v>46396</v>
      </c>
      <c r="G26" s="72"/>
      <c r="H26" s="73" t="str">
        <f>IF(R26="","",INDEX('Vendor Tracker'!$E$7:$E$32,R26))</f>
        <v>Not started</v>
      </c>
      <c r="I26" s="73"/>
      <c r="J26" s="73" t="str">
        <f ca="1">IF(R26="","",INDEX('Vendor Tracker'!$F$7:$F$32,R26))</f>
        <v>On track</v>
      </c>
      <c r="K26" s="73"/>
      <c r="L26" s="73"/>
      <c r="M26" s="73"/>
      <c r="Q26" s="14">
        <f>IFERROR(SMALL('Vendor Tracker'!$T$7:$T$32,7),"")</f>
        <v>46396.00013</v>
      </c>
      <c r="R26" s="14">
        <f>IF(Q26="","",MATCH(Q26,'Vendor Tracker'!$T$7:$T$32,0))</f>
        <v>7</v>
      </c>
    </row>
    <row r="27" spans="2:18" ht="21.75" customHeight="1" x14ac:dyDescent="0.3">
      <c r="B27" s="71" t="str">
        <f>IF(R27="","",INDEX('Vendor Tracker'!$A$7:$A$32,R27))</f>
        <v>Decor designer / stylist</v>
      </c>
      <c r="C27" s="71"/>
      <c r="D27" s="71"/>
      <c r="E27" s="71"/>
      <c r="F27" s="72">
        <f>IF(R27="","",INDEX('Vendor Tracker'!$D$7:$D$32,R27))</f>
        <v>46396</v>
      </c>
      <c r="G27" s="72"/>
      <c r="H27" s="73" t="str">
        <f>IF(R27="","",INDEX('Vendor Tracker'!$E$7:$E$32,R27))</f>
        <v>Not started</v>
      </c>
      <c r="I27" s="73"/>
      <c r="J27" s="73" t="str">
        <f ca="1">IF(R27="","",INDEX('Vendor Tracker'!$F$7:$F$32,R27))</f>
        <v>On track</v>
      </c>
      <c r="K27" s="73"/>
      <c r="L27" s="73"/>
      <c r="M27" s="73"/>
      <c r="Q27" s="14">
        <f>IFERROR(SMALL('Vendor Tracker'!$T$7:$T$32,8),"")</f>
        <v>46396.000139999996</v>
      </c>
      <c r="R27" s="14">
        <f>IF(Q27="","",MATCH(Q27,'Vendor Tracker'!$T$7:$T$32,0))</f>
        <v>8</v>
      </c>
    </row>
    <row r="29" spans="2:18" x14ac:dyDescent="0.3">
      <c r="B29" s="15" t="s">
        <v>19</v>
      </c>
    </row>
    <row r="30" spans="2:18" x14ac:dyDescent="0.3">
      <c r="B30" s="70" t="s">
        <v>17</v>
      </c>
      <c r="C30" s="70"/>
      <c r="D30" s="70"/>
      <c r="E30" s="70"/>
      <c r="F30" s="16" t="s">
        <v>20</v>
      </c>
    </row>
    <row r="31" spans="2:18" ht="21" customHeight="1" x14ac:dyDescent="0.3">
      <c r="B31" s="74" t="s">
        <v>21</v>
      </c>
      <c r="C31" s="74"/>
      <c r="D31" s="74"/>
      <c r="E31" s="74"/>
      <c r="F31" s="20">
        <f>COUNTIFS('Vendor Tracker'!$E$7:$E$32,B31,'Vendor Tracker'!$B$7:$B$32,"&lt;&gt;No")</f>
        <v>26</v>
      </c>
    </row>
    <row r="32" spans="2:18" ht="21" customHeight="1" x14ac:dyDescent="0.3">
      <c r="B32" s="75" t="s">
        <v>22</v>
      </c>
      <c r="C32" s="75"/>
      <c r="D32" s="75"/>
      <c r="E32" s="75"/>
      <c r="F32" s="20">
        <f>COUNTIFS('Vendor Tracker'!$E$7:$E$32,B32,'Vendor Tracker'!$B$7:$B$32,"&lt;&gt;No")</f>
        <v>0</v>
      </c>
    </row>
    <row r="33" spans="2:13" ht="21" customHeight="1" x14ac:dyDescent="0.3">
      <c r="B33" s="76" t="s">
        <v>23</v>
      </c>
      <c r="C33" s="76"/>
      <c r="D33" s="76"/>
      <c r="E33" s="76"/>
      <c r="F33" s="20">
        <f>COUNTIFS('Vendor Tracker'!$E$7:$E$32,B33,'Vendor Tracker'!$B$7:$B$32,"&lt;&gt;No")</f>
        <v>0</v>
      </c>
    </row>
    <row r="34" spans="2:13" ht="21" customHeight="1" x14ac:dyDescent="0.3">
      <c r="B34" s="77" t="s">
        <v>24</v>
      </c>
      <c r="C34" s="77"/>
      <c r="D34" s="77"/>
      <c r="E34" s="77"/>
      <c r="F34" s="20">
        <f>COUNTIFS('Vendor Tracker'!$E$7:$E$32,B34,'Vendor Tracker'!$B$7:$B$32,"&lt;&gt;No")</f>
        <v>0</v>
      </c>
    </row>
    <row r="35" spans="2:13" ht="21" customHeight="1" x14ac:dyDescent="0.3">
      <c r="B35" s="78" t="s">
        <v>25</v>
      </c>
      <c r="C35" s="78"/>
      <c r="D35" s="78"/>
      <c r="E35" s="78"/>
      <c r="F35" s="20">
        <f>COUNTIFS('Vendor Tracker'!$E$7:$E$32,B35,'Vendor Tracker'!$B$7:$B$32,"&lt;&gt;No")</f>
        <v>0</v>
      </c>
    </row>
    <row r="36" spans="2:13" ht="21" customHeight="1" x14ac:dyDescent="0.3">
      <c r="B36" s="79" t="s">
        <v>26</v>
      </c>
      <c r="C36" s="79"/>
      <c r="D36" s="79"/>
      <c r="E36" s="79"/>
      <c r="F36" s="20">
        <f>COUNTIFS('Vendor Tracker'!$E$7:$E$32,B36,'Vendor Tracker'!$B$7:$B$32,"&lt;&gt;No")</f>
        <v>0</v>
      </c>
    </row>
    <row r="37" spans="2:13" ht="21" customHeight="1" x14ac:dyDescent="0.3">
      <c r="B37" s="80" t="s">
        <v>27</v>
      </c>
      <c r="C37" s="80"/>
      <c r="D37" s="80"/>
      <c r="E37" s="80"/>
      <c r="F37" s="20">
        <f>COUNTIFS('Vendor Tracker'!$E$7:$E$32,B37,'Vendor Tracker'!$B$7:$B$32,"&lt;&gt;No")</f>
        <v>0</v>
      </c>
    </row>
    <row r="39" spans="2:13" x14ac:dyDescent="0.3">
      <c r="B39" s="15" t="s">
        <v>28</v>
      </c>
    </row>
    <row r="40" spans="2:13" ht="27.75" customHeight="1" x14ac:dyDescent="0.3">
      <c r="B40" s="81" t="s">
        <v>29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2:13" ht="27.75" customHeight="1" x14ac:dyDescent="0.3">
      <c r="B41" s="81" t="s">
        <v>30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</row>
    <row r="42" spans="2:13" ht="27.75" customHeight="1" x14ac:dyDescent="0.3">
      <c r="B42" s="81" t="s">
        <v>31</v>
      </c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2:13" ht="27.75" customHeight="1" x14ac:dyDescent="0.3">
      <c r="B43" s="81" t="s">
        <v>32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</row>
    <row r="44" spans="2:13" ht="27.75" customHeight="1" x14ac:dyDescent="0.3">
      <c r="B44" s="81" t="s">
        <v>33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</row>
    <row r="45" spans="2:13" ht="27.75" customHeight="1" x14ac:dyDescent="0.3">
      <c r="B45" s="81" t="s">
        <v>34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</row>
    <row r="47" spans="2:13" ht="27.75" customHeight="1" x14ac:dyDescent="0.3">
      <c r="B47" s="82" t="s">
        <v>35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</row>
  </sheetData>
  <mergeCells count="83">
    <mergeCell ref="B43:M43"/>
    <mergeCell ref="B44:M44"/>
    <mergeCell ref="B45:M45"/>
    <mergeCell ref="B47:M47"/>
    <mergeCell ref="B36:E36"/>
    <mergeCell ref="B37:E37"/>
    <mergeCell ref="B40:M40"/>
    <mergeCell ref="B41:M41"/>
    <mergeCell ref="B42:M42"/>
    <mergeCell ref="B31:E31"/>
    <mergeCell ref="B32:E32"/>
    <mergeCell ref="B33:E33"/>
    <mergeCell ref="B34:E34"/>
    <mergeCell ref="B35:E35"/>
    <mergeCell ref="B27:E27"/>
    <mergeCell ref="F27:G27"/>
    <mergeCell ref="H27:I27"/>
    <mergeCell ref="J27:M27"/>
    <mergeCell ref="B30:E30"/>
    <mergeCell ref="B25:E25"/>
    <mergeCell ref="F25:G25"/>
    <mergeCell ref="H25:I25"/>
    <mergeCell ref="J25:M25"/>
    <mergeCell ref="B26:E26"/>
    <mergeCell ref="F26:G26"/>
    <mergeCell ref="H26:I26"/>
    <mergeCell ref="J26:M26"/>
    <mergeCell ref="B23:E23"/>
    <mergeCell ref="F23:G23"/>
    <mergeCell ref="H23:I23"/>
    <mergeCell ref="J23:M23"/>
    <mergeCell ref="B24:E24"/>
    <mergeCell ref="F24:G24"/>
    <mergeCell ref="H24:I24"/>
    <mergeCell ref="J24:M24"/>
    <mergeCell ref="B21:E21"/>
    <mergeCell ref="F21:G21"/>
    <mergeCell ref="H21:I21"/>
    <mergeCell ref="J21:M21"/>
    <mergeCell ref="B22:E22"/>
    <mergeCell ref="F22:G22"/>
    <mergeCell ref="H22:I22"/>
    <mergeCell ref="J22:M22"/>
    <mergeCell ref="B19:E19"/>
    <mergeCell ref="F19:G19"/>
    <mergeCell ref="H19:I19"/>
    <mergeCell ref="J19:M19"/>
    <mergeCell ref="B20:E20"/>
    <mergeCell ref="F20:G20"/>
    <mergeCell ref="H20:I20"/>
    <mergeCell ref="J20:M20"/>
    <mergeCell ref="B16:C16"/>
    <mergeCell ref="D16:E16"/>
    <mergeCell ref="F16:G16"/>
    <mergeCell ref="H16:I16"/>
    <mergeCell ref="J16:K16"/>
    <mergeCell ref="B12:D12"/>
    <mergeCell ref="E12:G12"/>
    <mergeCell ref="H12:J12"/>
    <mergeCell ref="K12:M12"/>
    <mergeCell ref="B14:M14"/>
    <mergeCell ref="B9:D9"/>
    <mergeCell ref="E9:G9"/>
    <mergeCell ref="H9:J9"/>
    <mergeCell ref="K9:M9"/>
    <mergeCell ref="B11:D11"/>
    <mergeCell ref="E11:G11"/>
    <mergeCell ref="H11:J11"/>
    <mergeCell ref="K11:M11"/>
    <mergeCell ref="B6:D6"/>
    <mergeCell ref="E6:G6"/>
    <mergeCell ref="H6:J6"/>
    <mergeCell ref="K6:M6"/>
    <mergeCell ref="B8:D8"/>
    <mergeCell ref="E8:G8"/>
    <mergeCell ref="H8:J8"/>
    <mergeCell ref="K8:M8"/>
    <mergeCell ref="B2:M2"/>
    <mergeCell ref="B3:M3"/>
    <mergeCell ref="B5:D5"/>
    <mergeCell ref="E5:G5"/>
    <mergeCell ref="H5:J5"/>
    <mergeCell ref="K5:M5"/>
  </mergeCells>
  <conditionalFormatting sqref="B14:M14">
    <cfRule type="expression" dxfId="20" priority="2">
      <formula>LEFT($B$14,1)="⚠"</formula>
    </cfRule>
  </conditionalFormatting>
  <conditionalFormatting sqref="J20:M27">
    <cfRule type="expression" dxfId="19" priority="3">
      <formula>LEFT(J20,7)="OVERDUE"</formula>
    </cfRule>
    <cfRule type="expression" dxfId="18" priority="4">
      <formula>J20="Book soon"</formula>
    </cfRule>
  </conditionalFormatting>
  <conditionalFormatting sqref="F31:F37">
    <cfRule type="dataBar" priority="5">
      <dataBar>
        <cfvo type="num" val="0"/>
        <cfvo type="max"/>
        <color rgb="FFB9A5E3"/>
      </dataBar>
      <extLst>
        <ext xmlns:x14="http://schemas.microsoft.com/office/spreadsheetml/2009/9/main" uri="{B025F937-C7B1-47D3-B67F-A62EFF666E3E}">
          <x14:id>{42A4DCFC-A82D-4B77-817D-E1FA52308DF0}</x14:id>
        </ext>
      </extLst>
    </cfRule>
  </conditionalFormatting>
  <pageMargins left="0.75" right="0.75" top="1" bottom="1" header="0.511811023622047" footer="0.511811023622047"/>
  <pageSetup fitToHeight="0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A4DCFC-A82D-4B77-817D-E1FA52308DF0}">
            <x14:dataBar axisPosition="none">
              <x14:cfvo type="num">
                <xm:f>0</xm:f>
              </x14:cfvo>
              <x14:cfvo type="max"/>
              <x14:negativeFillColor rgb="FFB9A5E3"/>
            </x14:dataBar>
          </x14:cfRule>
          <xm:sqref>F31:F37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FF3E4"/>
    <pageSetUpPr fitToPage="1"/>
  </sheetPr>
  <dimension ref="A1:T3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R1"/>
    </sheetView>
  </sheetViews>
  <sheetFormatPr defaultColWidth="8.6640625" defaultRowHeight="14.4" x14ac:dyDescent="0.3"/>
  <cols>
    <col min="1" max="1" width="28" customWidth="1"/>
    <col min="2" max="2" width="10" customWidth="1"/>
    <col min="3" max="3" width="11" customWidth="1"/>
    <col min="4" max="4" width="12" customWidth="1"/>
    <col min="5" max="5" width="18" customWidth="1"/>
    <col min="6" max="6" width="19" customWidth="1"/>
    <col min="7" max="7" width="22" customWidth="1"/>
    <col min="8" max="8" width="18" customWidth="1"/>
    <col min="9" max="9" width="15" customWidth="1"/>
    <col min="10" max="10" width="24" customWidth="1"/>
    <col min="11" max="11" width="22" customWidth="1"/>
    <col min="12" max="12" width="12" customWidth="1"/>
    <col min="13" max="14" width="13" customWidth="1"/>
    <col min="15" max="15" width="12" customWidth="1"/>
    <col min="16" max="16" width="22" customWidth="1"/>
    <col min="17" max="17" width="12" customWidth="1"/>
    <col min="18" max="18" width="32" customWidth="1"/>
    <col min="20" max="20" width="13" hidden="1" customWidth="1"/>
  </cols>
  <sheetData>
    <row r="1" spans="1:20" ht="39.75" customHeight="1" x14ac:dyDescent="0.3">
      <c r="A1" s="83" t="s">
        <v>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0" ht="15" customHeight="1" x14ac:dyDescent="0.3">
      <c r="A2" s="23" t="str">
        <f>HYPERLINK("#'Start Here'!A1","← Back to Start Here")</f>
        <v>← Back to Start Here</v>
      </c>
      <c r="B2" s="84" t="s">
        <v>37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5" spans="1:20" ht="43.5" customHeight="1" x14ac:dyDescent="0.3">
      <c r="A5" s="24" t="s">
        <v>15</v>
      </c>
      <c r="B5" s="24" t="s">
        <v>38</v>
      </c>
      <c r="C5" s="24" t="s">
        <v>39</v>
      </c>
      <c r="D5" s="24" t="s">
        <v>16</v>
      </c>
      <c r="E5" s="24" t="s">
        <v>17</v>
      </c>
      <c r="F5" s="24" t="s">
        <v>40</v>
      </c>
      <c r="G5" s="24" t="s">
        <v>41</v>
      </c>
      <c r="H5" s="24" t="s">
        <v>42</v>
      </c>
      <c r="I5" s="24" t="s">
        <v>43</v>
      </c>
      <c r="J5" s="24" t="s">
        <v>44</v>
      </c>
      <c r="K5" s="24" t="s">
        <v>45</v>
      </c>
      <c r="L5" s="24" t="s">
        <v>46</v>
      </c>
      <c r="M5" s="24" t="s">
        <v>47</v>
      </c>
      <c r="N5" s="24" t="s">
        <v>48</v>
      </c>
      <c r="O5" s="24" t="s">
        <v>49</v>
      </c>
      <c r="P5" s="24" t="s">
        <v>50</v>
      </c>
      <c r="Q5" s="24" t="s">
        <v>51</v>
      </c>
      <c r="R5" s="24" t="s">
        <v>52</v>
      </c>
    </row>
    <row r="6" spans="1:20" ht="24" customHeight="1" x14ac:dyDescent="0.3">
      <c r="A6" s="25" t="s">
        <v>53</v>
      </c>
      <c r="B6" s="26" t="s">
        <v>54</v>
      </c>
      <c r="C6" s="26">
        <v>10</v>
      </c>
      <c r="D6" s="27">
        <f>IF(OR('Start Here'!$B$6="",C6=""),"",EDATE('Start Here'!$B$6,-C6))</f>
        <v>46365</v>
      </c>
      <c r="E6" s="26" t="s">
        <v>26</v>
      </c>
      <c r="F6" s="26" t="str">
        <f t="shared" ref="F6:F32" ca="1" si="0">IF(B6="No","Not needed",IF(E6="Booked","Booked ✓",IF(E6="Declined / unavailable","Find an alternative",IF(D6="","",IF(D6&lt;TODAY(),"OVERDUE: book now",IF(D6-TODAY()&lt;=60,"Book soon","On track"))))))</f>
        <v>Booked ✓</v>
      </c>
      <c r="G6" s="25" t="s">
        <v>55</v>
      </c>
      <c r="H6" s="25" t="s">
        <v>56</v>
      </c>
      <c r="I6" s="26" t="s">
        <v>57</v>
      </c>
      <c r="J6" s="25" t="s">
        <v>58</v>
      </c>
      <c r="K6" s="25" t="s">
        <v>59</v>
      </c>
      <c r="L6" s="28">
        <v>4000</v>
      </c>
      <c r="M6" s="28">
        <v>4200</v>
      </c>
      <c r="N6" s="28">
        <f>SUMIFS(Payments!$D$7:$D$66,Payments!$B$7:$B$66,A6,Payments!$F$7:$F$66,"☑")</f>
        <v>0</v>
      </c>
      <c r="O6" s="28">
        <f t="shared" ref="O6:O32" si="1">IF(M6="","",M6-N6)</f>
        <v>4200</v>
      </c>
      <c r="P6" s="26" t="str">
        <f>IF(M6="","",IF(SUMIF(Payments!$B$7:$B$66,A6,Payments!$D$7:$D$66)=0,"Add payments",IF(ROUND(SUMIF(Payments!$B$7:$B$66,A6,Payments!$D$7:$D$66)-M6,0)=0,"✓ Schedule matches",IF(SUMIF(Payments!$B$7:$B$66,A6,Payments!$D$7:$D$66)&lt;M6,"⚠ "&amp;TEXT(M6-SUMIF(Payments!$B$7:$B$66,A6,Payments!$D$7:$D$66),"$#,##0")&amp;" unscheduled","⚠ Over contract by "&amp;TEXT(SUMIF(Payments!$B$7:$B$66,A6,Payments!$D$7:$D$66)-M6,"$#,##0")))))</f>
        <v>Add payments</v>
      </c>
      <c r="Q6" s="26" t="s">
        <v>60</v>
      </c>
      <c r="R6" s="25" t="s">
        <v>61</v>
      </c>
      <c r="T6" t="str">
        <f t="shared" ref="T6:T32" si="2">IF(AND(B6&lt;&gt;"No",E6&lt;&gt;"Booked",ISNUMBER(D6)),D6+ROW()/100000,"")</f>
        <v/>
      </c>
    </row>
    <row r="7" spans="1:20" ht="24" customHeight="1" x14ac:dyDescent="0.3">
      <c r="A7" s="17" t="s">
        <v>62</v>
      </c>
      <c r="B7" s="29" t="s">
        <v>54</v>
      </c>
      <c r="C7" s="29">
        <v>12</v>
      </c>
      <c r="D7" s="18">
        <f>IF(OR('Start Here'!$B$6="",C7=""),"",EDATE('Start Here'!$B$6,-C7))</f>
        <v>46304</v>
      </c>
      <c r="E7" s="29" t="s">
        <v>21</v>
      </c>
      <c r="F7" s="19" t="str">
        <f t="shared" ca="1" si="0"/>
        <v>OVERDUE: book now</v>
      </c>
      <c r="G7" s="30"/>
      <c r="H7" s="30"/>
      <c r="I7" s="29"/>
      <c r="J7" s="30"/>
      <c r="K7" s="30"/>
      <c r="L7" s="31"/>
      <c r="M7" s="31"/>
      <c r="N7" s="32">
        <f>SUMIFS(Payments!$D$7:$D$66,Payments!$B$7:$B$66,A7,Payments!$F$7:$F$66,"☑")</f>
        <v>0</v>
      </c>
      <c r="O7" s="32" t="str">
        <f t="shared" si="1"/>
        <v/>
      </c>
      <c r="P7" s="19" t="str">
        <f>IF(M7="","",IF(SUMIF(Payments!$B$7:$B$66,A7,Payments!$D$7:$D$66)=0,"Add payments",IF(ROUND(SUMIF(Payments!$B$7:$B$66,A7,Payments!$D$7:$D$66)-M7,0)=0,"✓ Schedule matches",IF(SUMIF(Payments!$B$7:$B$66,A7,Payments!$D$7:$D$66)&lt;M7,"⚠ "&amp;TEXT(M7-SUMIF(Payments!$B$7:$B$66,A7,Payments!$D$7:$D$66),"$#,##0")&amp;" unscheduled","⚠ Over contract by "&amp;TEXT(SUMIF(Payments!$B$7:$B$66,A7,Payments!$D$7:$D$66)-M7,"$#,##0")))))</f>
        <v/>
      </c>
      <c r="Q7" s="29" t="s">
        <v>60</v>
      </c>
      <c r="R7" s="30"/>
      <c r="T7" s="33">
        <f t="shared" si="2"/>
        <v>46304.000070000002</v>
      </c>
    </row>
    <row r="8" spans="1:20" ht="24" customHeight="1" x14ac:dyDescent="0.3">
      <c r="A8" s="17" t="s">
        <v>63</v>
      </c>
      <c r="B8" s="29" t="s">
        <v>54</v>
      </c>
      <c r="C8" s="29">
        <v>12</v>
      </c>
      <c r="D8" s="18">
        <f>IF(OR('Start Here'!$B$6="",C8=""),"",EDATE('Start Here'!$B$6,-C8))</f>
        <v>46304</v>
      </c>
      <c r="E8" s="29" t="s">
        <v>21</v>
      </c>
      <c r="F8" s="19" t="str">
        <f t="shared" ca="1" si="0"/>
        <v>OVERDUE: book now</v>
      </c>
      <c r="G8" s="30"/>
      <c r="H8" s="30"/>
      <c r="I8" s="29"/>
      <c r="J8" s="30"/>
      <c r="K8" s="30"/>
      <c r="L8" s="31"/>
      <c r="M8" s="31"/>
      <c r="N8" s="32">
        <f>SUMIFS(Payments!$D$7:$D$66,Payments!$B$7:$B$66,A8,Payments!$F$7:$F$66,"☑")</f>
        <v>0</v>
      </c>
      <c r="O8" s="32" t="str">
        <f t="shared" si="1"/>
        <v/>
      </c>
      <c r="P8" s="19" t="str">
        <f>IF(M8="","",IF(SUMIF(Payments!$B$7:$B$66,A8,Payments!$D$7:$D$66)=0,"Add payments",IF(ROUND(SUMIF(Payments!$B$7:$B$66,A8,Payments!$D$7:$D$66)-M8,0)=0,"✓ Schedule matches",IF(SUMIF(Payments!$B$7:$B$66,A8,Payments!$D$7:$D$66)&lt;M8,"⚠ "&amp;TEXT(M8-SUMIF(Payments!$B$7:$B$66,A8,Payments!$D$7:$D$66),"$#,##0")&amp;" unscheduled","⚠ Over contract by "&amp;TEXT(SUMIF(Payments!$B$7:$B$66,A8,Payments!$D$7:$D$66)-M8,"$#,##0")))))</f>
        <v/>
      </c>
      <c r="Q8" s="29" t="s">
        <v>60</v>
      </c>
      <c r="R8" s="30"/>
      <c r="T8" s="33">
        <f t="shared" si="2"/>
        <v>46304.000079999998</v>
      </c>
    </row>
    <row r="9" spans="1:20" ht="24" customHeight="1" x14ac:dyDescent="0.3">
      <c r="A9" s="17" t="s">
        <v>64</v>
      </c>
      <c r="B9" s="29" t="s">
        <v>54</v>
      </c>
      <c r="C9" s="29">
        <v>10</v>
      </c>
      <c r="D9" s="18">
        <f>IF(OR('Start Here'!$B$6="",C9=""),"",EDATE('Start Here'!$B$6,-C9))</f>
        <v>46365</v>
      </c>
      <c r="E9" s="29" t="s">
        <v>21</v>
      </c>
      <c r="F9" s="19" t="str">
        <f t="shared" ca="1" si="0"/>
        <v>Book soon</v>
      </c>
      <c r="G9" s="30"/>
      <c r="H9" s="30"/>
      <c r="I9" s="29"/>
      <c r="J9" s="30"/>
      <c r="K9" s="30"/>
      <c r="L9" s="31"/>
      <c r="M9" s="31"/>
      <c r="N9" s="32">
        <f>SUMIFS(Payments!$D$7:$D$66,Payments!$B$7:$B$66,A9,Payments!$F$7:$F$66,"☑")</f>
        <v>0</v>
      </c>
      <c r="O9" s="32" t="str">
        <f t="shared" si="1"/>
        <v/>
      </c>
      <c r="P9" s="19" t="str">
        <f>IF(M9="","",IF(SUMIF(Payments!$B$7:$B$66,A9,Payments!$D$7:$D$66)=0,"Add payments",IF(ROUND(SUMIF(Payments!$B$7:$B$66,A9,Payments!$D$7:$D$66)-M9,0)=0,"✓ Schedule matches",IF(SUMIF(Payments!$B$7:$B$66,A9,Payments!$D$7:$D$66)&lt;M9,"⚠ "&amp;TEXT(M9-SUMIF(Payments!$B$7:$B$66,A9,Payments!$D$7:$D$66),"$#,##0")&amp;" unscheduled","⚠ Over contract by "&amp;TEXT(SUMIF(Payments!$B$7:$B$66,A9,Payments!$D$7:$D$66)-M9,"$#,##0")))))</f>
        <v/>
      </c>
      <c r="Q9" s="29" t="s">
        <v>60</v>
      </c>
      <c r="R9" s="30"/>
      <c r="T9" s="33">
        <f t="shared" si="2"/>
        <v>46365.000090000001</v>
      </c>
    </row>
    <row r="10" spans="1:20" ht="24" customHeight="1" x14ac:dyDescent="0.3">
      <c r="A10" s="17" t="s">
        <v>65</v>
      </c>
      <c r="B10" s="29" t="s">
        <v>66</v>
      </c>
      <c r="C10" s="29">
        <v>10</v>
      </c>
      <c r="D10" s="18">
        <f>IF(OR('Start Here'!$B$6="",C10=""),"",EDATE('Start Here'!$B$6,-C10))</f>
        <v>46365</v>
      </c>
      <c r="E10" s="29" t="s">
        <v>21</v>
      </c>
      <c r="F10" s="19" t="str">
        <f t="shared" ca="1" si="0"/>
        <v>Book soon</v>
      </c>
      <c r="G10" s="30"/>
      <c r="H10" s="30"/>
      <c r="I10" s="29"/>
      <c r="J10" s="30"/>
      <c r="K10" s="30"/>
      <c r="L10" s="31"/>
      <c r="M10" s="31"/>
      <c r="N10" s="32">
        <f>SUMIFS(Payments!$D$7:$D$66,Payments!$B$7:$B$66,A10,Payments!$F$7:$F$66,"☑")</f>
        <v>0</v>
      </c>
      <c r="O10" s="32" t="str">
        <f t="shared" si="1"/>
        <v/>
      </c>
      <c r="P10" s="19" t="str">
        <f>IF(M10="","",IF(SUMIF(Payments!$B$7:$B$66,A10,Payments!$D$7:$D$66)=0,"Add payments",IF(ROUND(SUMIF(Payments!$B$7:$B$66,A10,Payments!$D$7:$D$66)-M10,0)=0,"✓ Schedule matches",IF(SUMIF(Payments!$B$7:$B$66,A10,Payments!$D$7:$D$66)&lt;M10,"⚠ "&amp;TEXT(M10-SUMIF(Payments!$B$7:$B$66,A10,Payments!$D$7:$D$66),"$#,##0")&amp;" unscheduled","⚠ Over contract by "&amp;TEXT(SUMIF(Payments!$B$7:$B$66,A10,Payments!$D$7:$D$66)-M10,"$#,##0")))))</f>
        <v/>
      </c>
      <c r="Q10" s="29" t="s">
        <v>60</v>
      </c>
      <c r="R10" s="30"/>
      <c r="T10" s="33">
        <f t="shared" si="2"/>
        <v>46365.000099999997</v>
      </c>
    </row>
    <row r="11" spans="1:20" ht="24" customHeight="1" x14ac:dyDescent="0.3">
      <c r="A11" s="17" t="s">
        <v>67</v>
      </c>
      <c r="B11" s="29" t="s">
        <v>54</v>
      </c>
      <c r="C11" s="29">
        <v>10</v>
      </c>
      <c r="D11" s="18">
        <f>IF(OR('Start Here'!$B$6="",C11=""),"",EDATE('Start Here'!$B$6,-C11))</f>
        <v>46365</v>
      </c>
      <c r="E11" s="29" t="s">
        <v>21</v>
      </c>
      <c r="F11" s="19" t="str">
        <f t="shared" ca="1" si="0"/>
        <v>Book soon</v>
      </c>
      <c r="G11" s="30"/>
      <c r="H11" s="30"/>
      <c r="I11" s="29"/>
      <c r="J11" s="30"/>
      <c r="K11" s="30"/>
      <c r="L11" s="31"/>
      <c r="M11" s="31"/>
      <c r="N11" s="32">
        <f>SUMIFS(Payments!$D$7:$D$66,Payments!$B$7:$B$66,A11,Payments!$F$7:$F$66,"☑")</f>
        <v>0</v>
      </c>
      <c r="O11" s="32" t="str">
        <f t="shared" si="1"/>
        <v/>
      </c>
      <c r="P11" s="19" t="str">
        <f>IF(M11="","",IF(SUMIF(Payments!$B$7:$B$66,A11,Payments!$D$7:$D$66)=0,"Add payments",IF(ROUND(SUMIF(Payments!$B$7:$B$66,A11,Payments!$D$7:$D$66)-M11,0)=0,"✓ Schedule matches",IF(SUMIF(Payments!$B$7:$B$66,A11,Payments!$D$7:$D$66)&lt;M11,"⚠ "&amp;TEXT(M11-SUMIF(Payments!$B$7:$B$66,A11,Payments!$D$7:$D$66),"$#,##0")&amp;" unscheduled","⚠ Over contract by "&amp;TEXT(SUMIF(Payments!$B$7:$B$66,A11,Payments!$D$7:$D$66)-M11,"$#,##0")))))</f>
        <v/>
      </c>
      <c r="Q11" s="29" t="s">
        <v>60</v>
      </c>
      <c r="R11" s="30"/>
      <c r="T11" s="33">
        <f t="shared" si="2"/>
        <v>46365.000110000001</v>
      </c>
    </row>
    <row r="12" spans="1:20" ht="24" customHeight="1" x14ac:dyDescent="0.3">
      <c r="A12" s="17" t="s">
        <v>68</v>
      </c>
      <c r="B12" s="29" t="s">
        <v>66</v>
      </c>
      <c r="C12" s="29">
        <v>6</v>
      </c>
      <c r="D12" s="18">
        <f>IF(OR('Start Here'!$B$6="",C12=""),"",EDATE('Start Here'!$B$6,-C12))</f>
        <v>46486</v>
      </c>
      <c r="E12" s="29" t="s">
        <v>21</v>
      </c>
      <c r="F12" s="19" t="str">
        <f t="shared" ca="1" si="0"/>
        <v>On track</v>
      </c>
      <c r="G12" s="30"/>
      <c r="H12" s="30"/>
      <c r="I12" s="29"/>
      <c r="J12" s="30"/>
      <c r="K12" s="30"/>
      <c r="L12" s="31"/>
      <c r="M12" s="31"/>
      <c r="N12" s="32">
        <f>SUMIFS(Payments!$D$7:$D$66,Payments!$B$7:$B$66,A12,Payments!$F$7:$F$66,"☑")</f>
        <v>0</v>
      </c>
      <c r="O12" s="32" t="str">
        <f t="shared" si="1"/>
        <v/>
      </c>
      <c r="P12" s="19" t="str">
        <f>IF(M12="","",IF(SUMIF(Payments!$B$7:$B$66,A12,Payments!$D$7:$D$66)=0,"Add payments",IF(ROUND(SUMIF(Payments!$B$7:$B$66,A12,Payments!$D$7:$D$66)-M12,0)=0,"✓ Schedule matches",IF(SUMIF(Payments!$B$7:$B$66,A12,Payments!$D$7:$D$66)&lt;M12,"⚠ "&amp;TEXT(M12-SUMIF(Payments!$B$7:$B$66,A12,Payments!$D$7:$D$66),"$#,##0")&amp;" unscheduled","⚠ Over contract by "&amp;TEXT(SUMIF(Payments!$B$7:$B$66,A12,Payments!$D$7:$D$66)-M12,"$#,##0")))))</f>
        <v/>
      </c>
      <c r="Q12" s="29" t="s">
        <v>60</v>
      </c>
      <c r="R12" s="30"/>
      <c r="T12" s="33">
        <f t="shared" si="2"/>
        <v>46486.000119999997</v>
      </c>
    </row>
    <row r="13" spans="1:20" ht="24" customHeight="1" x14ac:dyDescent="0.3">
      <c r="A13" s="17" t="s">
        <v>69</v>
      </c>
      <c r="B13" s="29" t="s">
        <v>54</v>
      </c>
      <c r="C13" s="29">
        <v>9</v>
      </c>
      <c r="D13" s="18">
        <f>IF(OR('Start Here'!$B$6="",C13=""),"",EDATE('Start Here'!$B$6,-C13))</f>
        <v>46396</v>
      </c>
      <c r="E13" s="29" t="s">
        <v>21</v>
      </c>
      <c r="F13" s="19" t="str">
        <f t="shared" ca="1" si="0"/>
        <v>On track</v>
      </c>
      <c r="G13" s="30"/>
      <c r="H13" s="30"/>
      <c r="I13" s="29"/>
      <c r="J13" s="30"/>
      <c r="K13" s="30"/>
      <c r="L13" s="31"/>
      <c r="M13" s="31"/>
      <c r="N13" s="32">
        <f>SUMIFS(Payments!$D$7:$D$66,Payments!$B$7:$B$66,A13,Payments!$F$7:$F$66,"☑")</f>
        <v>0</v>
      </c>
      <c r="O13" s="32" t="str">
        <f t="shared" si="1"/>
        <v/>
      </c>
      <c r="P13" s="19" t="str">
        <f>IF(M13="","",IF(SUMIF(Payments!$B$7:$B$66,A13,Payments!$D$7:$D$66)=0,"Add payments",IF(ROUND(SUMIF(Payments!$B$7:$B$66,A13,Payments!$D$7:$D$66)-M13,0)=0,"✓ Schedule matches",IF(SUMIF(Payments!$B$7:$B$66,A13,Payments!$D$7:$D$66)&lt;M13,"⚠ "&amp;TEXT(M13-SUMIF(Payments!$B$7:$B$66,A13,Payments!$D$7:$D$66),"$#,##0")&amp;" unscheduled","⚠ Over contract by "&amp;TEXT(SUMIF(Payments!$B$7:$B$66,A13,Payments!$D$7:$D$66)-M13,"$#,##0")))))</f>
        <v/>
      </c>
      <c r="Q13" s="29" t="s">
        <v>60</v>
      </c>
      <c r="R13" s="30"/>
      <c r="T13" s="33">
        <f t="shared" si="2"/>
        <v>46396.00013</v>
      </c>
    </row>
    <row r="14" spans="1:20" ht="24" customHeight="1" x14ac:dyDescent="0.3">
      <c r="A14" s="17" t="s">
        <v>70</v>
      </c>
      <c r="B14" s="29" t="s">
        <v>66</v>
      </c>
      <c r="C14" s="29">
        <v>9</v>
      </c>
      <c r="D14" s="18">
        <f>IF(OR('Start Here'!$B$6="",C14=""),"",EDATE('Start Here'!$B$6,-C14))</f>
        <v>46396</v>
      </c>
      <c r="E14" s="29" t="s">
        <v>21</v>
      </c>
      <c r="F14" s="19" t="str">
        <f t="shared" ca="1" si="0"/>
        <v>On track</v>
      </c>
      <c r="G14" s="30"/>
      <c r="H14" s="30"/>
      <c r="I14" s="29"/>
      <c r="J14" s="30"/>
      <c r="K14" s="30"/>
      <c r="L14" s="31"/>
      <c r="M14" s="31"/>
      <c r="N14" s="32">
        <f>SUMIFS(Payments!$D$7:$D$66,Payments!$B$7:$B$66,A14,Payments!$F$7:$F$66,"☑")</f>
        <v>0</v>
      </c>
      <c r="O14" s="32" t="str">
        <f t="shared" si="1"/>
        <v/>
      </c>
      <c r="P14" s="19" t="str">
        <f>IF(M14="","",IF(SUMIF(Payments!$B$7:$B$66,A14,Payments!$D$7:$D$66)=0,"Add payments",IF(ROUND(SUMIF(Payments!$B$7:$B$66,A14,Payments!$D$7:$D$66)-M14,0)=0,"✓ Schedule matches",IF(SUMIF(Payments!$B$7:$B$66,A14,Payments!$D$7:$D$66)&lt;M14,"⚠ "&amp;TEXT(M14-SUMIF(Payments!$B$7:$B$66,A14,Payments!$D$7:$D$66),"$#,##0")&amp;" unscheduled","⚠ Over contract by "&amp;TEXT(SUMIF(Payments!$B$7:$B$66,A14,Payments!$D$7:$D$66)-M14,"$#,##0")))))</f>
        <v/>
      </c>
      <c r="Q14" s="29" t="s">
        <v>60</v>
      </c>
      <c r="R14" s="30"/>
      <c r="T14" s="33">
        <f t="shared" si="2"/>
        <v>46396.000139999996</v>
      </c>
    </row>
    <row r="15" spans="1:20" ht="24" customHeight="1" x14ac:dyDescent="0.3">
      <c r="A15" s="17" t="s">
        <v>71</v>
      </c>
      <c r="B15" s="29" t="s">
        <v>54</v>
      </c>
      <c r="C15" s="29">
        <v>8</v>
      </c>
      <c r="D15" s="18">
        <f>IF(OR('Start Here'!$B$6="",C15=""),"",EDATE('Start Here'!$B$6,-C15))</f>
        <v>46427</v>
      </c>
      <c r="E15" s="29" t="s">
        <v>21</v>
      </c>
      <c r="F15" s="19" t="str">
        <f t="shared" ca="1" si="0"/>
        <v>On track</v>
      </c>
      <c r="G15" s="30"/>
      <c r="H15" s="30"/>
      <c r="I15" s="29"/>
      <c r="J15" s="30"/>
      <c r="K15" s="30"/>
      <c r="L15" s="31"/>
      <c r="M15" s="31"/>
      <c r="N15" s="32">
        <f>SUMIFS(Payments!$D$7:$D$66,Payments!$B$7:$B$66,A15,Payments!$F$7:$F$66,"☑")</f>
        <v>0</v>
      </c>
      <c r="O15" s="32" t="str">
        <f t="shared" si="1"/>
        <v/>
      </c>
      <c r="P15" s="19" t="str">
        <f>IF(M15="","",IF(SUMIF(Payments!$B$7:$B$66,A15,Payments!$D$7:$D$66)=0,"Add payments",IF(ROUND(SUMIF(Payments!$B$7:$B$66,A15,Payments!$D$7:$D$66)-M15,0)=0,"✓ Schedule matches",IF(SUMIF(Payments!$B$7:$B$66,A15,Payments!$D$7:$D$66)&lt;M15,"⚠ "&amp;TEXT(M15-SUMIF(Payments!$B$7:$B$66,A15,Payments!$D$7:$D$66),"$#,##0")&amp;" unscheduled","⚠ Over contract by "&amp;TEXT(SUMIF(Payments!$B$7:$B$66,A15,Payments!$D$7:$D$66)-M15,"$#,##0")))))</f>
        <v/>
      </c>
      <c r="Q15" s="29" t="s">
        <v>60</v>
      </c>
      <c r="R15" s="30"/>
      <c r="T15" s="33">
        <f t="shared" si="2"/>
        <v>46427.00015</v>
      </c>
    </row>
    <row r="16" spans="1:20" ht="24" customHeight="1" x14ac:dyDescent="0.3">
      <c r="A16" s="17" t="s">
        <v>72</v>
      </c>
      <c r="B16" s="29" t="s">
        <v>66</v>
      </c>
      <c r="C16" s="29">
        <v>8</v>
      </c>
      <c r="D16" s="18">
        <f>IF(OR('Start Here'!$B$6="",C16=""),"",EDATE('Start Here'!$B$6,-C16))</f>
        <v>46427</v>
      </c>
      <c r="E16" s="29" t="s">
        <v>21</v>
      </c>
      <c r="F16" s="19" t="str">
        <f t="shared" ca="1" si="0"/>
        <v>On track</v>
      </c>
      <c r="G16" s="30"/>
      <c r="H16" s="30"/>
      <c r="I16" s="29"/>
      <c r="J16" s="30"/>
      <c r="K16" s="30"/>
      <c r="L16" s="31"/>
      <c r="M16" s="31"/>
      <c r="N16" s="32">
        <f>SUMIFS(Payments!$D$7:$D$66,Payments!$B$7:$B$66,A16,Payments!$F$7:$F$66,"☑")</f>
        <v>0</v>
      </c>
      <c r="O16" s="32" t="str">
        <f t="shared" si="1"/>
        <v/>
      </c>
      <c r="P16" s="19" t="str">
        <f>IF(M16="","",IF(SUMIF(Payments!$B$7:$B$66,A16,Payments!$D$7:$D$66)=0,"Add payments",IF(ROUND(SUMIF(Payments!$B$7:$B$66,A16,Payments!$D$7:$D$66)-M16,0)=0,"✓ Schedule matches",IF(SUMIF(Payments!$B$7:$B$66,A16,Payments!$D$7:$D$66)&lt;M16,"⚠ "&amp;TEXT(M16-SUMIF(Payments!$B$7:$B$66,A16,Payments!$D$7:$D$66),"$#,##0")&amp;" unscheduled","⚠ Over contract by "&amp;TEXT(SUMIF(Payments!$B$7:$B$66,A16,Payments!$D$7:$D$66)-M16,"$#,##0")))))</f>
        <v/>
      </c>
      <c r="Q16" s="29" t="s">
        <v>60</v>
      </c>
      <c r="R16" s="30"/>
      <c r="T16" s="33">
        <f t="shared" si="2"/>
        <v>46427.000160000003</v>
      </c>
    </row>
    <row r="17" spans="1:20" ht="24" customHeight="1" x14ac:dyDescent="0.3">
      <c r="A17" s="17" t="s">
        <v>73</v>
      </c>
      <c r="B17" s="29" t="s">
        <v>54</v>
      </c>
      <c r="C17" s="29">
        <v>8</v>
      </c>
      <c r="D17" s="18">
        <f>IF(OR('Start Here'!$B$6="",C17=""),"",EDATE('Start Here'!$B$6,-C17))</f>
        <v>46427</v>
      </c>
      <c r="E17" s="29" t="s">
        <v>21</v>
      </c>
      <c r="F17" s="19" t="str">
        <f t="shared" ca="1" si="0"/>
        <v>On track</v>
      </c>
      <c r="G17" s="30"/>
      <c r="H17" s="30"/>
      <c r="I17" s="29"/>
      <c r="J17" s="30"/>
      <c r="K17" s="30"/>
      <c r="L17" s="31"/>
      <c r="M17" s="31"/>
      <c r="N17" s="32">
        <f>SUMIFS(Payments!$D$7:$D$66,Payments!$B$7:$B$66,A17,Payments!$F$7:$F$66,"☑")</f>
        <v>0</v>
      </c>
      <c r="O17" s="32" t="str">
        <f t="shared" si="1"/>
        <v/>
      </c>
      <c r="P17" s="19" t="str">
        <f>IF(M17="","",IF(SUMIF(Payments!$B$7:$B$66,A17,Payments!$D$7:$D$66)=0,"Add payments",IF(ROUND(SUMIF(Payments!$B$7:$B$66,A17,Payments!$D$7:$D$66)-M17,0)=0,"✓ Schedule matches",IF(SUMIF(Payments!$B$7:$B$66,A17,Payments!$D$7:$D$66)&lt;M17,"⚠ "&amp;TEXT(M17-SUMIF(Payments!$B$7:$B$66,A17,Payments!$D$7:$D$66),"$#,##0")&amp;" unscheduled","⚠ Over contract by "&amp;TEXT(SUMIF(Payments!$B$7:$B$66,A17,Payments!$D$7:$D$66)-M17,"$#,##0")))))</f>
        <v/>
      </c>
      <c r="Q17" s="29" t="s">
        <v>60</v>
      </c>
      <c r="R17" s="30"/>
      <c r="T17" s="33">
        <f t="shared" si="2"/>
        <v>46427.000169999999</v>
      </c>
    </row>
    <row r="18" spans="1:20" ht="24" customHeight="1" x14ac:dyDescent="0.3">
      <c r="A18" s="17" t="s">
        <v>74</v>
      </c>
      <c r="B18" s="29" t="s">
        <v>54</v>
      </c>
      <c r="C18" s="29">
        <v>6</v>
      </c>
      <c r="D18" s="18">
        <f>IF(OR('Start Here'!$B$6="",C18=""),"",EDATE('Start Here'!$B$6,-C18))</f>
        <v>46486</v>
      </c>
      <c r="E18" s="29" t="s">
        <v>21</v>
      </c>
      <c r="F18" s="19" t="str">
        <f t="shared" ca="1" si="0"/>
        <v>On track</v>
      </c>
      <c r="G18" s="30"/>
      <c r="H18" s="30"/>
      <c r="I18" s="29"/>
      <c r="J18" s="30"/>
      <c r="K18" s="30"/>
      <c r="L18" s="31"/>
      <c r="M18" s="31"/>
      <c r="N18" s="32">
        <f>SUMIFS(Payments!$D$7:$D$66,Payments!$B$7:$B$66,A18,Payments!$F$7:$F$66,"☑")</f>
        <v>0</v>
      </c>
      <c r="O18" s="32" t="str">
        <f t="shared" si="1"/>
        <v/>
      </c>
      <c r="P18" s="19" t="str">
        <f>IF(M18="","",IF(SUMIF(Payments!$B$7:$B$66,A18,Payments!$D$7:$D$66)=0,"Add payments",IF(ROUND(SUMIF(Payments!$B$7:$B$66,A18,Payments!$D$7:$D$66)-M18,0)=0,"✓ Schedule matches",IF(SUMIF(Payments!$B$7:$B$66,A18,Payments!$D$7:$D$66)&lt;M18,"⚠ "&amp;TEXT(M18-SUMIF(Payments!$B$7:$B$66,A18,Payments!$D$7:$D$66),"$#,##0")&amp;" unscheduled","⚠ Over contract by "&amp;TEXT(SUMIF(Payments!$B$7:$B$66,A18,Payments!$D$7:$D$66)-M18,"$#,##0")))))</f>
        <v/>
      </c>
      <c r="Q18" s="29" t="s">
        <v>60</v>
      </c>
      <c r="R18" s="30"/>
      <c r="T18" s="33">
        <f t="shared" si="2"/>
        <v>46486.000180000003</v>
      </c>
    </row>
    <row r="19" spans="1:20" ht="24" customHeight="1" x14ac:dyDescent="0.3">
      <c r="A19" s="17" t="s">
        <v>75</v>
      </c>
      <c r="B19" s="29" t="s">
        <v>54</v>
      </c>
      <c r="C19" s="29">
        <v>6</v>
      </c>
      <c r="D19" s="18">
        <f>IF(OR('Start Here'!$B$6="",C19=""),"",EDATE('Start Here'!$B$6,-C19))</f>
        <v>46486</v>
      </c>
      <c r="E19" s="29" t="s">
        <v>21</v>
      </c>
      <c r="F19" s="19" t="str">
        <f t="shared" ca="1" si="0"/>
        <v>On track</v>
      </c>
      <c r="G19" s="30"/>
      <c r="H19" s="30"/>
      <c r="I19" s="29"/>
      <c r="J19" s="30"/>
      <c r="K19" s="30"/>
      <c r="L19" s="31"/>
      <c r="M19" s="31"/>
      <c r="N19" s="32">
        <f>SUMIFS(Payments!$D$7:$D$66,Payments!$B$7:$B$66,A19,Payments!$F$7:$F$66,"☑")</f>
        <v>0</v>
      </c>
      <c r="O19" s="32" t="str">
        <f t="shared" si="1"/>
        <v/>
      </c>
      <c r="P19" s="19" t="str">
        <f>IF(M19="","",IF(SUMIF(Payments!$B$7:$B$66,A19,Payments!$D$7:$D$66)=0,"Add payments",IF(ROUND(SUMIF(Payments!$B$7:$B$66,A19,Payments!$D$7:$D$66)-M19,0)=0,"✓ Schedule matches",IF(SUMIF(Payments!$B$7:$B$66,A19,Payments!$D$7:$D$66)&lt;M19,"⚠ "&amp;TEXT(M19-SUMIF(Payments!$B$7:$B$66,A19,Payments!$D$7:$D$66),"$#,##0")&amp;" unscheduled","⚠ Over contract by "&amp;TEXT(SUMIF(Payments!$B$7:$B$66,A19,Payments!$D$7:$D$66)-M19,"$#,##0")))))</f>
        <v/>
      </c>
      <c r="Q19" s="29" t="s">
        <v>60</v>
      </c>
      <c r="R19" s="30"/>
      <c r="T19" s="33">
        <f t="shared" si="2"/>
        <v>46486.000189999999</v>
      </c>
    </row>
    <row r="20" spans="1:20" ht="24" customHeight="1" x14ac:dyDescent="0.3">
      <c r="A20" s="17" t="s">
        <v>76</v>
      </c>
      <c r="B20" s="29" t="s">
        <v>66</v>
      </c>
      <c r="C20" s="29">
        <v>6</v>
      </c>
      <c r="D20" s="18">
        <f>IF(OR('Start Here'!$B$6="",C20=""),"",EDATE('Start Here'!$B$6,-C20))</f>
        <v>46486</v>
      </c>
      <c r="E20" s="29" t="s">
        <v>21</v>
      </c>
      <c r="F20" s="19" t="str">
        <f t="shared" ca="1" si="0"/>
        <v>On track</v>
      </c>
      <c r="G20" s="30"/>
      <c r="H20" s="30"/>
      <c r="I20" s="29"/>
      <c r="J20" s="30"/>
      <c r="K20" s="30"/>
      <c r="L20" s="31"/>
      <c r="M20" s="31"/>
      <c r="N20" s="32">
        <f>SUMIFS(Payments!$D$7:$D$66,Payments!$B$7:$B$66,A20,Payments!$F$7:$F$66,"☑")</f>
        <v>0</v>
      </c>
      <c r="O20" s="32" t="str">
        <f t="shared" si="1"/>
        <v/>
      </c>
      <c r="P20" s="19" t="str">
        <f>IF(M20="","",IF(SUMIF(Payments!$B$7:$B$66,A20,Payments!$D$7:$D$66)=0,"Add payments",IF(ROUND(SUMIF(Payments!$B$7:$B$66,A20,Payments!$D$7:$D$66)-M20,0)=0,"✓ Schedule matches",IF(SUMIF(Payments!$B$7:$B$66,A20,Payments!$D$7:$D$66)&lt;M20,"⚠ "&amp;TEXT(M20-SUMIF(Payments!$B$7:$B$66,A20,Payments!$D$7:$D$66),"$#,##0")&amp;" unscheduled","⚠ Over contract by "&amp;TEXT(SUMIF(Payments!$B$7:$B$66,A20,Payments!$D$7:$D$66)-M20,"$#,##0")))))</f>
        <v/>
      </c>
      <c r="Q20" s="29" t="s">
        <v>60</v>
      </c>
      <c r="R20" s="30"/>
      <c r="T20" s="33">
        <f t="shared" si="2"/>
        <v>46486.000200000002</v>
      </c>
    </row>
    <row r="21" spans="1:20" ht="24" customHeight="1" x14ac:dyDescent="0.3">
      <c r="A21" s="17" t="s">
        <v>77</v>
      </c>
      <c r="B21" s="29" t="s">
        <v>66</v>
      </c>
      <c r="C21" s="29">
        <v>6</v>
      </c>
      <c r="D21" s="18">
        <f>IF(OR('Start Here'!$B$6="",C21=""),"",EDATE('Start Here'!$B$6,-C21))</f>
        <v>46486</v>
      </c>
      <c r="E21" s="29" t="s">
        <v>21</v>
      </c>
      <c r="F21" s="19" t="str">
        <f t="shared" ca="1" si="0"/>
        <v>On track</v>
      </c>
      <c r="G21" s="30"/>
      <c r="H21" s="30"/>
      <c r="I21" s="29"/>
      <c r="J21" s="30"/>
      <c r="K21" s="30"/>
      <c r="L21" s="31"/>
      <c r="M21" s="31"/>
      <c r="N21" s="32">
        <f>SUMIFS(Payments!$D$7:$D$66,Payments!$B$7:$B$66,A21,Payments!$F$7:$F$66,"☑")</f>
        <v>0</v>
      </c>
      <c r="O21" s="32" t="str">
        <f t="shared" si="1"/>
        <v/>
      </c>
      <c r="P21" s="19" t="str">
        <f>IF(M21="","",IF(SUMIF(Payments!$B$7:$B$66,A21,Payments!$D$7:$D$66)=0,"Add payments",IF(ROUND(SUMIF(Payments!$B$7:$B$66,A21,Payments!$D$7:$D$66)-M21,0)=0,"✓ Schedule matches",IF(SUMIF(Payments!$B$7:$B$66,A21,Payments!$D$7:$D$66)&lt;M21,"⚠ "&amp;TEXT(M21-SUMIF(Payments!$B$7:$B$66,A21,Payments!$D$7:$D$66),"$#,##0")&amp;" unscheduled","⚠ Over contract by "&amp;TEXT(SUMIF(Payments!$B$7:$B$66,A21,Payments!$D$7:$D$66)-M21,"$#,##0")))))</f>
        <v/>
      </c>
      <c r="Q21" s="29" t="s">
        <v>60</v>
      </c>
      <c r="R21" s="30"/>
      <c r="T21" s="33">
        <f t="shared" si="2"/>
        <v>46486.000209999998</v>
      </c>
    </row>
    <row r="22" spans="1:20" ht="24" customHeight="1" x14ac:dyDescent="0.3">
      <c r="A22" s="17" t="s">
        <v>78</v>
      </c>
      <c r="B22" s="29" t="s">
        <v>66</v>
      </c>
      <c r="C22" s="29">
        <v>6</v>
      </c>
      <c r="D22" s="18">
        <f>IF(OR('Start Here'!$B$6="",C22=""),"",EDATE('Start Here'!$B$6,-C22))</f>
        <v>46486</v>
      </c>
      <c r="E22" s="29" t="s">
        <v>21</v>
      </c>
      <c r="F22" s="19" t="str">
        <f t="shared" ca="1" si="0"/>
        <v>On track</v>
      </c>
      <c r="G22" s="30"/>
      <c r="H22" s="30"/>
      <c r="I22" s="29"/>
      <c r="J22" s="30"/>
      <c r="K22" s="30"/>
      <c r="L22" s="31"/>
      <c r="M22" s="31"/>
      <c r="N22" s="32">
        <f>SUMIFS(Payments!$D$7:$D$66,Payments!$B$7:$B$66,A22,Payments!$F$7:$F$66,"☑")</f>
        <v>0</v>
      </c>
      <c r="O22" s="32" t="str">
        <f t="shared" si="1"/>
        <v/>
      </c>
      <c r="P22" s="19" t="str">
        <f>IF(M22="","",IF(SUMIF(Payments!$B$7:$B$66,A22,Payments!$D$7:$D$66)=0,"Add payments",IF(ROUND(SUMIF(Payments!$B$7:$B$66,A22,Payments!$D$7:$D$66)-M22,0)=0,"✓ Schedule matches",IF(SUMIF(Payments!$B$7:$B$66,A22,Payments!$D$7:$D$66)&lt;M22,"⚠ "&amp;TEXT(M22-SUMIF(Payments!$B$7:$B$66,A22,Payments!$D$7:$D$66),"$#,##0")&amp;" unscheduled","⚠ Over contract by "&amp;TEXT(SUMIF(Payments!$B$7:$B$66,A22,Payments!$D$7:$D$66)-M22,"$#,##0")))))</f>
        <v/>
      </c>
      <c r="Q22" s="29" t="s">
        <v>60</v>
      </c>
      <c r="R22" s="30"/>
      <c r="T22" s="33">
        <f t="shared" si="2"/>
        <v>46486.000220000002</v>
      </c>
    </row>
    <row r="23" spans="1:20" ht="24" customHeight="1" x14ac:dyDescent="0.3">
      <c r="A23" s="17" t="s">
        <v>79</v>
      </c>
      <c r="B23" s="29" t="s">
        <v>66</v>
      </c>
      <c r="C23" s="29">
        <v>6</v>
      </c>
      <c r="D23" s="18">
        <f>IF(OR('Start Here'!$B$6="",C23=""),"",EDATE('Start Here'!$B$6,-C23))</f>
        <v>46486</v>
      </c>
      <c r="E23" s="29" t="s">
        <v>21</v>
      </c>
      <c r="F23" s="19" t="str">
        <f t="shared" ca="1" si="0"/>
        <v>On track</v>
      </c>
      <c r="G23" s="30"/>
      <c r="H23" s="30"/>
      <c r="I23" s="29"/>
      <c r="J23" s="30"/>
      <c r="K23" s="30"/>
      <c r="L23" s="31"/>
      <c r="M23" s="31"/>
      <c r="N23" s="32">
        <f>SUMIFS(Payments!$D$7:$D$66,Payments!$B$7:$B$66,A23,Payments!$F$7:$F$66,"☑")</f>
        <v>0</v>
      </c>
      <c r="O23" s="32" t="str">
        <f t="shared" si="1"/>
        <v/>
      </c>
      <c r="P23" s="19" t="str">
        <f>IF(M23="","",IF(SUMIF(Payments!$B$7:$B$66,A23,Payments!$D$7:$D$66)=0,"Add payments",IF(ROUND(SUMIF(Payments!$B$7:$B$66,A23,Payments!$D$7:$D$66)-M23,0)=0,"✓ Schedule matches",IF(SUMIF(Payments!$B$7:$B$66,A23,Payments!$D$7:$D$66)&lt;M23,"⚠ "&amp;TEXT(M23-SUMIF(Payments!$B$7:$B$66,A23,Payments!$D$7:$D$66),"$#,##0")&amp;" unscheduled","⚠ Over contract by "&amp;TEXT(SUMIF(Payments!$B$7:$B$66,A23,Payments!$D$7:$D$66)-M23,"$#,##0")))))</f>
        <v/>
      </c>
      <c r="Q23" s="29" t="s">
        <v>60</v>
      </c>
      <c r="R23" s="30"/>
      <c r="T23" s="33">
        <f t="shared" si="2"/>
        <v>46486.000229999998</v>
      </c>
    </row>
    <row r="24" spans="1:20" ht="24" customHeight="1" x14ac:dyDescent="0.3">
      <c r="A24" s="17" t="s">
        <v>80</v>
      </c>
      <c r="B24" s="29" t="s">
        <v>54</v>
      </c>
      <c r="C24" s="29">
        <v>5</v>
      </c>
      <c r="D24" s="18">
        <f>IF(OR('Start Here'!$B$6="",C24=""),"",EDATE('Start Here'!$B$6,-C24))</f>
        <v>46516</v>
      </c>
      <c r="E24" s="29" t="s">
        <v>21</v>
      </c>
      <c r="F24" s="19" t="str">
        <f t="shared" ca="1" si="0"/>
        <v>On track</v>
      </c>
      <c r="G24" s="30"/>
      <c r="H24" s="30"/>
      <c r="I24" s="29"/>
      <c r="J24" s="30"/>
      <c r="K24" s="30"/>
      <c r="L24" s="31"/>
      <c r="M24" s="31"/>
      <c r="N24" s="32">
        <f>SUMIFS(Payments!$D$7:$D$66,Payments!$B$7:$B$66,A24,Payments!$F$7:$F$66,"☑")</f>
        <v>0</v>
      </c>
      <c r="O24" s="32" t="str">
        <f t="shared" si="1"/>
        <v/>
      </c>
      <c r="P24" s="19" t="str">
        <f>IF(M24="","",IF(SUMIF(Payments!$B$7:$B$66,A24,Payments!$D$7:$D$66)=0,"Add payments",IF(ROUND(SUMIF(Payments!$B$7:$B$66,A24,Payments!$D$7:$D$66)-M24,0)=0,"✓ Schedule matches",IF(SUMIF(Payments!$B$7:$B$66,A24,Payments!$D$7:$D$66)&lt;M24,"⚠ "&amp;TEXT(M24-SUMIF(Payments!$B$7:$B$66,A24,Payments!$D$7:$D$66),"$#,##0")&amp;" unscheduled","⚠ Over contract by "&amp;TEXT(SUMIF(Payments!$B$7:$B$66,A24,Payments!$D$7:$D$66)-M24,"$#,##0")))))</f>
        <v/>
      </c>
      <c r="Q24" s="29" t="s">
        <v>60</v>
      </c>
      <c r="R24" s="30"/>
      <c r="T24" s="33">
        <f t="shared" si="2"/>
        <v>46516.000240000001</v>
      </c>
    </row>
    <row r="25" spans="1:20" ht="24" customHeight="1" x14ac:dyDescent="0.3">
      <c r="A25" s="17" t="s">
        <v>81</v>
      </c>
      <c r="B25" s="29" t="s">
        <v>66</v>
      </c>
      <c r="C25" s="29">
        <v>5</v>
      </c>
      <c r="D25" s="18">
        <f>IF(OR('Start Here'!$B$6="",C25=""),"",EDATE('Start Here'!$B$6,-C25))</f>
        <v>46516</v>
      </c>
      <c r="E25" s="29" t="s">
        <v>21</v>
      </c>
      <c r="F25" s="19" t="str">
        <f t="shared" ca="1" si="0"/>
        <v>On track</v>
      </c>
      <c r="G25" s="30"/>
      <c r="H25" s="30"/>
      <c r="I25" s="29"/>
      <c r="J25" s="30"/>
      <c r="K25" s="30"/>
      <c r="L25" s="31"/>
      <c r="M25" s="31"/>
      <c r="N25" s="32">
        <f>SUMIFS(Payments!$D$7:$D$66,Payments!$B$7:$B$66,A25,Payments!$F$7:$F$66,"☑")</f>
        <v>0</v>
      </c>
      <c r="O25" s="32" t="str">
        <f t="shared" si="1"/>
        <v/>
      </c>
      <c r="P25" s="19" t="str">
        <f>IF(M25="","",IF(SUMIF(Payments!$B$7:$B$66,A25,Payments!$D$7:$D$66)=0,"Add payments",IF(ROUND(SUMIF(Payments!$B$7:$B$66,A25,Payments!$D$7:$D$66)-M25,0)=0,"✓ Schedule matches",IF(SUMIF(Payments!$B$7:$B$66,A25,Payments!$D$7:$D$66)&lt;M25,"⚠ "&amp;TEXT(M25-SUMIF(Payments!$B$7:$B$66,A25,Payments!$D$7:$D$66),"$#,##0")&amp;" unscheduled","⚠ Over contract by "&amp;TEXT(SUMIF(Payments!$B$7:$B$66,A25,Payments!$D$7:$D$66)-M25,"$#,##0")))))</f>
        <v/>
      </c>
      <c r="Q25" s="29" t="s">
        <v>60</v>
      </c>
      <c r="R25" s="30"/>
      <c r="T25" s="33">
        <f t="shared" si="2"/>
        <v>46516.000249999997</v>
      </c>
    </row>
    <row r="26" spans="1:20" ht="24" customHeight="1" x14ac:dyDescent="0.3">
      <c r="A26" s="17" t="s">
        <v>82</v>
      </c>
      <c r="B26" s="29" t="s">
        <v>66</v>
      </c>
      <c r="C26" s="29">
        <v>10</v>
      </c>
      <c r="D26" s="18">
        <f>IF(OR('Start Here'!$B$6="",C26=""),"",EDATE('Start Here'!$B$6,-C26))</f>
        <v>46365</v>
      </c>
      <c r="E26" s="29" t="s">
        <v>21</v>
      </c>
      <c r="F26" s="19" t="str">
        <f t="shared" ca="1" si="0"/>
        <v>Book soon</v>
      </c>
      <c r="G26" s="30"/>
      <c r="H26" s="30"/>
      <c r="I26" s="29"/>
      <c r="J26" s="30"/>
      <c r="K26" s="30"/>
      <c r="L26" s="31"/>
      <c r="M26" s="31"/>
      <c r="N26" s="32">
        <f>SUMIFS(Payments!$D$7:$D$66,Payments!$B$7:$B$66,A26,Payments!$F$7:$F$66,"☑")</f>
        <v>0</v>
      </c>
      <c r="O26" s="32" t="str">
        <f t="shared" si="1"/>
        <v/>
      </c>
      <c r="P26" s="19" t="str">
        <f>IF(M26="","",IF(SUMIF(Payments!$B$7:$B$66,A26,Payments!$D$7:$D$66)=0,"Add payments",IF(ROUND(SUMIF(Payments!$B$7:$B$66,A26,Payments!$D$7:$D$66)-M26,0)=0,"✓ Schedule matches",IF(SUMIF(Payments!$B$7:$B$66,A26,Payments!$D$7:$D$66)&lt;M26,"⚠ "&amp;TEXT(M26-SUMIF(Payments!$B$7:$B$66,A26,Payments!$D$7:$D$66),"$#,##0")&amp;" unscheduled","⚠ Over contract by "&amp;TEXT(SUMIF(Payments!$B$7:$B$66,A26,Payments!$D$7:$D$66)-M26,"$#,##0")))))</f>
        <v/>
      </c>
      <c r="Q26" s="29" t="s">
        <v>60</v>
      </c>
      <c r="R26" s="30"/>
      <c r="T26" s="33">
        <f t="shared" si="2"/>
        <v>46365.000260000001</v>
      </c>
    </row>
    <row r="27" spans="1:20" ht="24" customHeight="1" x14ac:dyDescent="0.3">
      <c r="A27" s="17" t="s">
        <v>83</v>
      </c>
      <c r="B27" s="29" t="s">
        <v>54</v>
      </c>
      <c r="C27" s="29">
        <v>8</v>
      </c>
      <c r="D27" s="18">
        <f>IF(OR('Start Here'!$B$6="",C27=""),"",EDATE('Start Here'!$B$6,-C27))</f>
        <v>46427</v>
      </c>
      <c r="E27" s="29" t="s">
        <v>21</v>
      </c>
      <c r="F27" s="19" t="str">
        <f t="shared" ca="1" si="0"/>
        <v>On track</v>
      </c>
      <c r="G27" s="30"/>
      <c r="H27" s="30"/>
      <c r="I27" s="29"/>
      <c r="J27" s="30"/>
      <c r="K27" s="30"/>
      <c r="L27" s="31"/>
      <c r="M27" s="31"/>
      <c r="N27" s="32">
        <f>SUMIFS(Payments!$D$7:$D$66,Payments!$B$7:$B$66,A27,Payments!$F$7:$F$66,"☑")</f>
        <v>0</v>
      </c>
      <c r="O27" s="32" t="str">
        <f t="shared" si="1"/>
        <v/>
      </c>
      <c r="P27" s="19" t="str">
        <f>IF(M27="","",IF(SUMIF(Payments!$B$7:$B$66,A27,Payments!$D$7:$D$66)=0,"Add payments",IF(ROUND(SUMIF(Payments!$B$7:$B$66,A27,Payments!$D$7:$D$66)-M27,0)=0,"✓ Schedule matches",IF(SUMIF(Payments!$B$7:$B$66,A27,Payments!$D$7:$D$66)&lt;M27,"⚠ "&amp;TEXT(M27-SUMIF(Payments!$B$7:$B$66,A27,Payments!$D$7:$D$66),"$#,##0")&amp;" unscheduled","⚠ Over contract by "&amp;TEXT(SUMIF(Payments!$B$7:$B$66,A27,Payments!$D$7:$D$66)-M27,"$#,##0")))))</f>
        <v/>
      </c>
      <c r="Q27" s="29" t="s">
        <v>60</v>
      </c>
      <c r="R27" s="30"/>
      <c r="T27" s="33">
        <f t="shared" si="2"/>
        <v>46427.000269999997</v>
      </c>
    </row>
    <row r="28" spans="1:20" ht="24" customHeight="1" x14ac:dyDescent="0.3">
      <c r="A28" s="17" t="s">
        <v>84</v>
      </c>
      <c r="B28" s="29" t="s">
        <v>66</v>
      </c>
      <c r="C28" s="29">
        <v>6</v>
      </c>
      <c r="D28" s="18">
        <f>IF(OR('Start Here'!$B$6="",C28=""),"",EDATE('Start Here'!$B$6,-C28))</f>
        <v>46486</v>
      </c>
      <c r="E28" s="29" t="s">
        <v>21</v>
      </c>
      <c r="F28" s="19" t="str">
        <f t="shared" ca="1" si="0"/>
        <v>On track</v>
      </c>
      <c r="G28" s="30"/>
      <c r="H28" s="30"/>
      <c r="I28" s="29"/>
      <c r="J28" s="30"/>
      <c r="K28" s="30"/>
      <c r="L28" s="31"/>
      <c r="M28" s="31"/>
      <c r="N28" s="32">
        <f>SUMIFS(Payments!$D$7:$D$66,Payments!$B$7:$B$66,A28,Payments!$F$7:$F$66,"☑")</f>
        <v>0</v>
      </c>
      <c r="O28" s="32" t="str">
        <f t="shared" si="1"/>
        <v/>
      </c>
      <c r="P28" s="19" t="str">
        <f>IF(M28="","",IF(SUMIF(Payments!$B$7:$B$66,A28,Payments!$D$7:$D$66)=0,"Add payments",IF(ROUND(SUMIF(Payments!$B$7:$B$66,A28,Payments!$D$7:$D$66)-M28,0)=0,"✓ Schedule matches",IF(SUMIF(Payments!$B$7:$B$66,A28,Payments!$D$7:$D$66)&lt;M28,"⚠ "&amp;TEXT(M28-SUMIF(Payments!$B$7:$B$66,A28,Payments!$D$7:$D$66),"$#,##0")&amp;" unscheduled","⚠ Over contract by "&amp;TEXT(SUMIF(Payments!$B$7:$B$66,A28,Payments!$D$7:$D$66)-M28,"$#,##0")))))</f>
        <v/>
      </c>
      <c r="Q28" s="29" t="s">
        <v>60</v>
      </c>
      <c r="R28" s="30"/>
      <c r="T28" s="33">
        <f t="shared" si="2"/>
        <v>46486.00028</v>
      </c>
    </row>
    <row r="29" spans="1:20" ht="24" customHeight="1" x14ac:dyDescent="0.3">
      <c r="A29" s="34" t="s">
        <v>85</v>
      </c>
      <c r="B29" s="29" t="s">
        <v>66</v>
      </c>
      <c r="C29" s="29">
        <v>6</v>
      </c>
      <c r="D29" s="18">
        <f>IF(OR('Start Here'!$B$6="",C29=""),"",EDATE('Start Here'!$B$6,-C29))</f>
        <v>46486</v>
      </c>
      <c r="E29" s="29" t="s">
        <v>21</v>
      </c>
      <c r="F29" s="19" t="str">
        <f t="shared" ca="1" si="0"/>
        <v>On track</v>
      </c>
      <c r="G29" s="30"/>
      <c r="H29" s="30"/>
      <c r="I29" s="29"/>
      <c r="J29" s="30"/>
      <c r="K29" s="30"/>
      <c r="L29" s="31"/>
      <c r="M29" s="31"/>
      <c r="N29" s="32">
        <f>SUMIFS(Payments!$D$7:$D$66,Payments!$B$7:$B$66,A29,Payments!$F$7:$F$66,"☑")</f>
        <v>0</v>
      </c>
      <c r="O29" s="32" t="str">
        <f t="shared" si="1"/>
        <v/>
      </c>
      <c r="P29" s="19" t="str">
        <f>IF(M29="","",IF(SUMIF(Payments!$B$7:$B$66,A29,Payments!$D$7:$D$66)=0,"Add payments",IF(ROUND(SUMIF(Payments!$B$7:$B$66,A29,Payments!$D$7:$D$66)-M29,0)=0,"✓ Schedule matches",IF(SUMIF(Payments!$B$7:$B$66,A29,Payments!$D$7:$D$66)&lt;M29,"⚠ "&amp;TEXT(M29-SUMIF(Payments!$B$7:$B$66,A29,Payments!$D$7:$D$66),"$#,##0")&amp;" unscheduled","⚠ Over contract by "&amp;TEXT(SUMIF(Payments!$B$7:$B$66,A29,Payments!$D$7:$D$66)-M29,"$#,##0")))))</f>
        <v/>
      </c>
      <c r="Q29" s="29" t="s">
        <v>60</v>
      </c>
      <c r="R29" s="30"/>
      <c r="T29" s="33">
        <f t="shared" si="2"/>
        <v>46486.000290000004</v>
      </c>
    </row>
    <row r="30" spans="1:20" ht="24" customHeight="1" x14ac:dyDescent="0.3">
      <c r="A30" s="34" t="s">
        <v>86</v>
      </c>
      <c r="B30" s="29" t="s">
        <v>66</v>
      </c>
      <c r="C30" s="29">
        <v>6</v>
      </c>
      <c r="D30" s="18">
        <f>IF(OR('Start Here'!$B$6="",C30=""),"",EDATE('Start Here'!$B$6,-C30))</f>
        <v>46486</v>
      </c>
      <c r="E30" s="29" t="s">
        <v>21</v>
      </c>
      <c r="F30" s="19" t="str">
        <f t="shared" ca="1" si="0"/>
        <v>On track</v>
      </c>
      <c r="G30" s="30"/>
      <c r="H30" s="30"/>
      <c r="I30" s="29"/>
      <c r="J30" s="30"/>
      <c r="K30" s="30"/>
      <c r="L30" s="31"/>
      <c r="M30" s="31"/>
      <c r="N30" s="32">
        <f>SUMIFS(Payments!$D$7:$D$66,Payments!$B$7:$B$66,A30,Payments!$F$7:$F$66,"☑")</f>
        <v>0</v>
      </c>
      <c r="O30" s="32" t="str">
        <f t="shared" si="1"/>
        <v/>
      </c>
      <c r="P30" s="19" t="str">
        <f>IF(M30="","",IF(SUMIF(Payments!$B$7:$B$66,A30,Payments!$D$7:$D$66)=0,"Add payments",IF(ROUND(SUMIF(Payments!$B$7:$B$66,A30,Payments!$D$7:$D$66)-M30,0)=0,"✓ Schedule matches",IF(SUMIF(Payments!$B$7:$B$66,A30,Payments!$D$7:$D$66)&lt;M30,"⚠ "&amp;TEXT(M30-SUMIF(Payments!$B$7:$B$66,A30,Payments!$D$7:$D$66),"$#,##0")&amp;" unscheduled","⚠ Over contract by "&amp;TEXT(SUMIF(Payments!$B$7:$B$66,A30,Payments!$D$7:$D$66)-M30,"$#,##0")))))</f>
        <v/>
      </c>
      <c r="Q30" s="29" t="s">
        <v>60</v>
      </c>
      <c r="R30" s="30"/>
      <c r="T30" s="33">
        <f t="shared" si="2"/>
        <v>46486.0003</v>
      </c>
    </row>
    <row r="31" spans="1:20" ht="24" customHeight="1" x14ac:dyDescent="0.3">
      <c r="A31" s="34" t="s">
        <v>87</v>
      </c>
      <c r="B31" s="29" t="s">
        <v>66</v>
      </c>
      <c r="C31" s="29">
        <v>6</v>
      </c>
      <c r="D31" s="18">
        <f>IF(OR('Start Here'!$B$6="",C31=""),"",EDATE('Start Here'!$B$6,-C31))</f>
        <v>46486</v>
      </c>
      <c r="E31" s="29" t="s">
        <v>21</v>
      </c>
      <c r="F31" s="19" t="str">
        <f t="shared" ca="1" si="0"/>
        <v>On track</v>
      </c>
      <c r="G31" s="30"/>
      <c r="H31" s="30"/>
      <c r="I31" s="29"/>
      <c r="J31" s="30"/>
      <c r="K31" s="30"/>
      <c r="L31" s="31"/>
      <c r="M31" s="31"/>
      <c r="N31" s="32">
        <f>SUMIFS(Payments!$D$7:$D$66,Payments!$B$7:$B$66,A31,Payments!$F$7:$F$66,"☑")</f>
        <v>0</v>
      </c>
      <c r="O31" s="32" t="str">
        <f t="shared" si="1"/>
        <v/>
      </c>
      <c r="P31" s="19" t="str">
        <f>IF(M31="","",IF(SUMIF(Payments!$B$7:$B$66,A31,Payments!$D$7:$D$66)=0,"Add payments",IF(ROUND(SUMIF(Payments!$B$7:$B$66,A31,Payments!$D$7:$D$66)-M31,0)=0,"✓ Schedule matches",IF(SUMIF(Payments!$B$7:$B$66,A31,Payments!$D$7:$D$66)&lt;M31,"⚠ "&amp;TEXT(M31-SUMIF(Payments!$B$7:$B$66,A31,Payments!$D$7:$D$66),"$#,##0")&amp;" unscheduled","⚠ Over contract by "&amp;TEXT(SUMIF(Payments!$B$7:$B$66,A31,Payments!$D$7:$D$66)-M31,"$#,##0")))))</f>
        <v/>
      </c>
      <c r="Q31" s="29" t="s">
        <v>60</v>
      </c>
      <c r="R31" s="30"/>
      <c r="T31" s="33">
        <f t="shared" si="2"/>
        <v>46486.000310000003</v>
      </c>
    </row>
    <row r="32" spans="1:20" ht="24" customHeight="1" x14ac:dyDescent="0.3">
      <c r="A32" s="34" t="s">
        <v>88</v>
      </c>
      <c r="B32" s="29" t="s">
        <v>66</v>
      </c>
      <c r="C32" s="29">
        <v>6</v>
      </c>
      <c r="D32" s="18">
        <f>IF(OR('Start Here'!$B$6="",C32=""),"",EDATE('Start Here'!$B$6,-C32))</f>
        <v>46486</v>
      </c>
      <c r="E32" s="29" t="s">
        <v>21</v>
      </c>
      <c r="F32" s="19" t="str">
        <f t="shared" ca="1" si="0"/>
        <v>On track</v>
      </c>
      <c r="G32" s="30"/>
      <c r="H32" s="30"/>
      <c r="I32" s="29"/>
      <c r="J32" s="30"/>
      <c r="K32" s="30"/>
      <c r="L32" s="31"/>
      <c r="M32" s="31"/>
      <c r="N32" s="32">
        <f>SUMIFS(Payments!$D$7:$D$66,Payments!$B$7:$B$66,A32,Payments!$F$7:$F$66,"☑")</f>
        <v>0</v>
      </c>
      <c r="O32" s="32" t="str">
        <f t="shared" si="1"/>
        <v/>
      </c>
      <c r="P32" s="19" t="str">
        <f>IF(M32="","",IF(SUMIF(Payments!$B$7:$B$66,A32,Payments!$D$7:$D$66)=0,"Add payments",IF(ROUND(SUMIF(Payments!$B$7:$B$66,A32,Payments!$D$7:$D$66)-M32,0)=0,"✓ Schedule matches",IF(SUMIF(Payments!$B$7:$B$66,A32,Payments!$D$7:$D$66)&lt;M32,"⚠ "&amp;TEXT(M32-SUMIF(Payments!$B$7:$B$66,A32,Payments!$D$7:$D$66),"$#,##0")&amp;" unscheduled","⚠ Over contract by "&amp;TEXT(SUMIF(Payments!$B$7:$B$66,A32,Payments!$D$7:$D$66)-M32,"$#,##0")))))</f>
        <v/>
      </c>
      <c r="Q32" s="29" t="s">
        <v>60</v>
      </c>
      <c r="R32" s="30"/>
      <c r="T32" s="33">
        <f t="shared" si="2"/>
        <v>46486.000319999999</v>
      </c>
    </row>
  </sheetData>
  <autoFilter ref="A5:R32"/>
  <mergeCells count="2">
    <mergeCell ref="A1:R1"/>
    <mergeCell ref="B2:R2"/>
  </mergeCells>
  <conditionalFormatting sqref="A7:R32">
    <cfRule type="expression" dxfId="17" priority="2">
      <formula>$B7="No"</formula>
    </cfRule>
  </conditionalFormatting>
  <conditionalFormatting sqref="F7:F32">
    <cfRule type="expression" dxfId="16" priority="3">
      <formula>LEFT(F7,7)="OVERDUE"</formula>
    </cfRule>
    <cfRule type="expression" dxfId="15" priority="4">
      <formula>F7="Book soon"</formula>
    </cfRule>
    <cfRule type="expression" dxfId="14" priority="5">
      <formula>F7="Booked ✓"</formula>
    </cfRule>
    <cfRule type="expression" dxfId="13" priority="6">
      <formula>F7="Find an alternative"</formula>
    </cfRule>
  </conditionalFormatting>
  <conditionalFormatting sqref="E7:E32">
    <cfRule type="expression" dxfId="12" priority="7">
      <formula>E7="Booked"</formula>
    </cfRule>
    <cfRule type="expression" dxfId="11" priority="8">
      <formula>OR(E7="Quote received",E7="Meeting scheduled")</formula>
    </cfRule>
  </conditionalFormatting>
  <conditionalFormatting sqref="P7:P32">
    <cfRule type="expression" dxfId="10" priority="9">
      <formula>LEFT(P7,1)="⚠"</formula>
    </cfRule>
    <cfRule type="expression" dxfId="9" priority="10">
      <formula>LEFT(P7,1)="✓"</formula>
    </cfRule>
  </conditionalFormatting>
  <dataValidations count="4">
    <dataValidation type="list" allowBlank="1" sqref="B7:B32">
      <formula1>"Yes,Maybe,No"</formula1>
      <formula2>0</formula2>
    </dataValidation>
    <dataValidation type="list" allowBlank="1" sqref="E7:E32">
      <formula1>"Not started,Researching,Inquiry sent,Quote received,Meeting scheduled,Booked,Declined / unavailable"</formula1>
      <formula2>0</formula2>
    </dataValidation>
    <dataValidation type="list" allowBlank="1" sqref="Q7:Q32">
      <formula1>"☐,☑"</formula1>
      <formula2>0</formula2>
    </dataValidation>
    <dataValidation type="whole" allowBlank="1" showErrorMessage="1" errorTitle="Months" error="Enter whole months from 0 to 24." sqref="C7:C32">
      <formula1>0</formula1>
      <formula2>24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F0EE"/>
    <pageSetUpPr fitToPage="1"/>
  </sheetPr>
  <dimension ref="B1:G3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6640625" defaultRowHeight="14.4" x14ac:dyDescent="0.3"/>
  <cols>
    <col min="1" max="1" width="3" customWidth="1"/>
    <col min="2" max="2" width="40" customWidth="1"/>
    <col min="3" max="3" width="11" customWidth="1"/>
    <col min="4" max="7" width="24" customWidth="1"/>
  </cols>
  <sheetData>
    <row r="1" spans="2:7" ht="39.75" customHeight="1" x14ac:dyDescent="0.3">
      <c r="B1" s="85" t="s">
        <v>89</v>
      </c>
      <c r="C1" s="85"/>
      <c r="D1" s="85"/>
      <c r="E1" s="85"/>
      <c r="F1" s="85"/>
      <c r="G1" s="85"/>
    </row>
    <row r="2" spans="2:7" x14ac:dyDescent="0.3">
      <c r="B2" s="23" t="str">
        <f>HYPERLINK("#'Start Here'!A1","← Back to Start Here")</f>
        <v>← Back to Start Here</v>
      </c>
    </row>
    <row r="3" spans="2:7" ht="30" customHeight="1" x14ac:dyDescent="0.3">
      <c r="B3" s="21" t="s">
        <v>90</v>
      </c>
      <c r="C3" s="86" t="s">
        <v>64</v>
      </c>
      <c r="D3" s="86"/>
      <c r="E3" s="87" t="s">
        <v>91</v>
      </c>
      <c r="F3" s="87"/>
      <c r="G3" s="87"/>
    </row>
    <row r="5" spans="2:7" ht="30" customHeight="1" x14ac:dyDescent="0.3">
      <c r="B5" s="36" t="s">
        <v>92</v>
      </c>
      <c r="C5" s="36" t="s">
        <v>93</v>
      </c>
      <c r="D5" s="35" t="s">
        <v>94</v>
      </c>
      <c r="E5" s="35" t="s">
        <v>95</v>
      </c>
      <c r="F5" s="35" t="s">
        <v>96</v>
      </c>
      <c r="G5" s="35" t="s">
        <v>97</v>
      </c>
    </row>
    <row r="6" spans="2:7" x14ac:dyDescent="0.3">
      <c r="B6" s="88" t="s">
        <v>98</v>
      </c>
      <c r="C6" s="88"/>
      <c r="D6" s="88"/>
      <c r="E6" s="88"/>
      <c r="F6" s="88"/>
      <c r="G6" s="88"/>
    </row>
    <row r="7" spans="2:7" ht="21.75" customHeight="1" x14ac:dyDescent="0.3">
      <c r="B7" s="17" t="s">
        <v>99</v>
      </c>
      <c r="C7" s="19"/>
      <c r="D7" s="31">
        <v>4200</v>
      </c>
      <c r="E7" s="31"/>
      <c r="F7" s="31"/>
      <c r="G7" s="31"/>
    </row>
    <row r="8" spans="2:7" ht="21.75" customHeight="1" x14ac:dyDescent="0.3">
      <c r="B8" s="17" t="s">
        <v>100</v>
      </c>
      <c r="C8" s="19"/>
      <c r="D8" s="31">
        <v>0</v>
      </c>
      <c r="E8" s="31"/>
      <c r="F8" s="31"/>
      <c r="G8" s="31"/>
    </row>
    <row r="9" spans="2:7" ht="21.75" customHeight="1" x14ac:dyDescent="0.3">
      <c r="B9" s="22" t="s">
        <v>101</v>
      </c>
      <c r="C9" s="19"/>
      <c r="D9" s="37">
        <f>IF(D7="","",D7+N(D8))</f>
        <v>4200</v>
      </c>
      <c r="E9" s="37" t="str">
        <f>IF(E7="","",E7+N(E8))</f>
        <v/>
      </c>
      <c r="F9" s="37" t="str">
        <f>IF(F7="","",F7+N(F8))</f>
        <v/>
      </c>
      <c r="G9" s="37" t="str">
        <f>IF(G7="","",G7+N(G8))</f>
        <v/>
      </c>
    </row>
    <row r="10" spans="2:7" ht="21.75" customHeight="1" x14ac:dyDescent="0.3">
      <c r="B10" s="17" t="s">
        <v>102</v>
      </c>
      <c r="C10" s="19"/>
      <c r="D10" s="29" t="s">
        <v>103</v>
      </c>
      <c r="E10" s="29"/>
      <c r="F10" s="29"/>
      <c r="G10" s="29"/>
    </row>
    <row r="11" spans="2:7" ht="30" customHeight="1" x14ac:dyDescent="0.3">
      <c r="B11" s="17" t="s">
        <v>104</v>
      </c>
      <c r="C11" s="19"/>
      <c r="D11" s="29" t="s">
        <v>105</v>
      </c>
      <c r="E11" s="29"/>
      <c r="F11" s="29"/>
      <c r="G11" s="29"/>
    </row>
    <row r="12" spans="2:7" ht="21.75" customHeight="1" x14ac:dyDescent="0.3">
      <c r="B12" s="17" t="s">
        <v>106</v>
      </c>
      <c r="C12" s="19"/>
      <c r="D12" s="29" t="s">
        <v>107</v>
      </c>
      <c r="E12" s="29"/>
      <c r="F12" s="29"/>
      <c r="G12" s="29"/>
    </row>
    <row r="13" spans="2:7" ht="21.75" customHeight="1" x14ac:dyDescent="0.3">
      <c r="B13" s="17" t="s">
        <v>108</v>
      </c>
      <c r="C13" s="19"/>
      <c r="D13" s="31">
        <v>1500</v>
      </c>
      <c r="E13" s="31"/>
      <c r="F13" s="31"/>
      <c r="G13" s="31"/>
    </row>
    <row r="14" spans="2:7" ht="21.75" customHeight="1" x14ac:dyDescent="0.3">
      <c r="B14" s="17" t="s">
        <v>109</v>
      </c>
      <c r="C14" s="19"/>
      <c r="D14" s="29" t="s">
        <v>110</v>
      </c>
      <c r="E14" s="29"/>
      <c r="F14" s="29"/>
      <c r="G14" s="29"/>
    </row>
    <row r="15" spans="2:7" ht="21.75" customHeight="1" x14ac:dyDescent="0.3">
      <c r="B15" s="17" t="s">
        <v>111</v>
      </c>
      <c r="C15" s="19"/>
      <c r="D15" s="29" t="s">
        <v>112</v>
      </c>
      <c r="E15" s="29"/>
      <c r="F15" s="29"/>
      <c r="G15" s="29"/>
    </row>
    <row r="16" spans="2:7" ht="21.75" customHeight="1" x14ac:dyDescent="0.3">
      <c r="B16" s="17" t="s">
        <v>113</v>
      </c>
      <c r="C16" s="19"/>
      <c r="D16" s="29" t="s">
        <v>54</v>
      </c>
      <c r="E16" s="29"/>
      <c r="F16" s="29"/>
      <c r="G16" s="29"/>
    </row>
    <row r="17" spans="2:7" ht="21.75" customHeight="1" x14ac:dyDescent="0.3">
      <c r="B17" s="17" t="s">
        <v>114</v>
      </c>
      <c r="C17" s="19"/>
      <c r="D17" s="29" t="s">
        <v>115</v>
      </c>
      <c r="E17" s="29"/>
      <c r="F17" s="29"/>
      <c r="G17" s="29"/>
    </row>
    <row r="18" spans="2:7" ht="21.75" customHeight="1" x14ac:dyDescent="0.3">
      <c r="B18" s="17" t="s">
        <v>116</v>
      </c>
      <c r="C18" s="19"/>
      <c r="D18" s="29" t="s">
        <v>54</v>
      </c>
      <c r="E18" s="29"/>
      <c r="F18" s="29"/>
      <c r="G18" s="29"/>
    </row>
    <row r="20" spans="2:7" x14ac:dyDescent="0.3">
      <c r="B20" s="88" t="s">
        <v>117</v>
      </c>
      <c r="C20" s="88"/>
      <c r="D20" s="88"/>
      <c r="E20" s="88"/>
      <c r="F20" s="88"/>
      <c r="G20" s="88"/>
    </row>
    <row r="21" spans="2:7" ht="21.75" customHeight="1" x14ac:dyDescent="0.3">
      <c r="B21" s="17" t="s">
        <v>118</v>
      </c>
      <c r="C21" s="38">
        <v>5</v>
      </c>
      <c r="D21" s="38">
        <v>5</v>
      </c>
      <c r="E21" s="38"/>
      <c r="F21" s="38"/>
      <c r="G21" s="38"/>
    </row>
    <row r="22" spans="2:7" ht="21.75" customHeight="1" x14ac:dyDescent="0.3">
      <c r="B22" s="17" t="s">
        <v>119</v>
      </c>
      <c r="C22" s="38">
        <v>4</v>
      </c>
      <c r="D22" s="38">
        <v>4</v>
      </c>
      <c r="E22" s="38"/>
      <c r="F22" s="38"/>
      <c r="G22" s="38"/>
    </row>
    <row r="23" spans="2:7" ht="21.75" customHeight="1" x14ac:dyDescent="0.3">
      <c r="B23" s="17" t="s">
        <v>120</v>
      </c>
      <c r="C23" s="38">
        <v>5</v>
      </c>
      <c r="D23" s="38">
        <v>5</v>
      </c>
      <c r="E23" s="38"/>
      <c r="F23" s="38"/>
      <c r="G23" s="38"/>
    </row>
    <row r="24" spans="2:7" ht="21.75" customHeight="1" x14ac:dyDescent="0.3">
      <c r="B24" s="17" t="s">
        <v>121</v>
      </c>
      <c r="C24" s="38">
        <v>4</v>
      </c>
      <c r="D24" s="38">
        <v>3</v>
      </c>
      <c r="E24" s="38"/>
      <c r="F24" s="38"/>
      <c r="G24" s="38"/>
    </row>
    <row r="25" spans="2:7" ht="21.75" customHeight="1" x14ac:dyDescent="0.3">
      <c r="B25" s="17" t="s">
        <v>122</v>
      </c>
      <c r="C25" s="38">
        <v>3</v>
      </c>
      <c r="D25" s="38">
        <v>3</v>
      </c>
      <c r="E25" s="38"/>
      <c r="F25" s="38"/>
      <c r="G25" s="38"/>
    </row>
    <row r="26" spans="2:7" ht="21.75" customHeight="1" x14ac:dyDescent="0.3">
      <c r="B26" s="17" t="s">
        <v>123</v>
      </c>
      <c r="C26" s="38">
        <v>4</v>
      </c>
      <c r="D26" s="38">
        <v>4</v>
      </c>
      <c r="E26" s="38"/>
      <c r="F26" s="38"/>
      <c r="G26" s="38"/>
    </row>
    <row r="27" spans="2:7" ht="21.75" customHeight="1" x14ac:dyDescent="0.3">
      <c r="B27" s="17" t="s">
        <v>124</v>
      </c>
      <c r="C27" s="38">
        <v>5</v>
      </c>
      <c r="D27" s="38">
        <v>5</v>
      </c>
      <c r="E27" s="38"/>
      <c r="F27" s="38"/>
      <c r="G27" s="38"/>
    </row>
    <row r="28" spans="2:7" x14ac:dyDescent="0.3">
      <c r="B28" s="39" t="s">
        <v>125</v>
      </c>
      <c r="C28" s="40"/>
      <c r="D28" s="41">
        <f>IF(COUNT(D21:D27)=0,"",SUMPRODUCT($C$21:$C$27,D21:D27)/SUMIF(D21:D27,"&gt;0",$C$21:$C$27))</f>
        <v>4.2666666666666666</v>
      </c>
      <c r="E28" s="41" t="str">
        <f>IF(COUNT(E21:E27)=0,"",SUMPRODUCT($C$21:$C$27,E21:E27)/SUMIF(E21:E27,"&gt;0",$C$21:$C$27))</f>
        <v/>
      </c>
      <c r="F28" s="41" t="str">
        <f>IF(COUNT(F21:F27)=0,"",SUMPRODUCT($C$21:$C$27,F21:F27)/SUMIF(F21:F27,"&gt;0",$C$21:$C$27))</f>
        <v/>
      </c>
      <c r="G28" s="41" t="str">
        <f>IF(COUNT(G21:G27)=0,"",SUMPRODUCT($C$21:$C$27,G21:G27)/SUMIF(G21:G27,"&gt;0",$C$21:$C$27))</f>
        <v/>
      </c>
    </row>
    <row r="29" spans="2:7" x14ac:dyDescent="0.3">
      <c r="B29" s="17" t="s">
        <v>126</v>
      </c>
      <c r="C29" s="19"/>
      <c r="D29" s="42">
        <f>IF(D28="","",RANK(D28,$D$28:$G$28))</f>
        <v>1</v>
      </c>
      <c r="E29" s="42" t="str">
        <f>IF(E28="","",RANK(E28,$D$28:$G$28))</f>
        <v/>
      </c>
      <c r="F29" s="42" t="str">
        <f>IF(F28="","",RANK(F28,$D$28:$G$28))</f>
        <v/>
      </c>
      <c r="G29" s="42" t="str">
        <f>IF(G28="","",RANK(G28,$D$28:$G$28))</f>
        <v/>
      </c>
    </row>
    <row r="30" spans="2:7" ht="25.5" customHeight="1" x14ac:dyDescent="0.3">
      <c r="B30" s="22" t="s">
        <v>127</v>
      </c>
      <c r="C30" s="89" t="str">
        <f>IFERROR(INDEX($D$5:$G$5,MATCH(MAX($D$28:$G$28),$D$28:$G$28,0)),"")</f>
        <v>Sample Studio (EXAMPLE)</v>
      </c>
      <c r="D30" s="89"/>
      <c r="E30" s="89"/>
      <c r="F30" s="89"/>
      <c r="G30" s="89"/>
    </row>
  </sheetData>
  <mergeCells count="6">
    <mergeCell ref="C30:G30"/>
    <mergeCell ref="B1:G1"/>
    <mergeCell ref="C3:D3"/>
    <mergeCell ref="E3:G3"/>
    <mergeCell ref="B6:G6"/>
    <mergeCell ref="B20:G20"/>
  </mergeCells>
  <conditionalFormatting sqref="D9:G9">
    <cfRule type="expression" dxfId="8" priority="2">
      <formula>AND(ISNUMBER(D9),D9=MIN($D$9:$G$9))</formula>
    </cfRule>
  </conditionalFormatting>
  <conditionalFormatting sqref="D28:G28">
    <cfRule type="expression" dxfId="7" priority="3">
      <formula>AND(D28&lt;&gt;"",D28=MAX($D$28:$G$28))</formula>
    </cfRule>
  </conditionalFormatting>
  <dataValidations count="1">
    <dataValidation type="whole" allowBlank="1" showErrorMessage="1" errorTitle="Score" error="Enter a whole number from 1 to 5." sqref="C21:G27">
      <formula1>1</formula1>
      <formula2>5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'Vendor Tracker'!$A$7:$A$32</xm:f>
          </x14:formula1>
          <x14:formula2>
            <xm:f>0</xm:f>
          </x14:formula2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EBFA"/>
    <pageSetUpPr fitToPage="1"/>
  </sheetPr>
  <dimension ref="A1:G91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G1"/>
    </sheetView>
  </sheetViews>
  <sheetFormatPr defaultColWidth="8.6640625" defaultRowHeight="14.4" x14ac:dyDescent="0.3"/>
  <cols>
    <col min="1" max="1" width="7" customWidth="1"/>
    <col min="2" max="2" width="24" customWidth="1"/>
    <col min="3" max="3" width="52" customWidth="1"/>
    <col min="4" max="4" width="44" customWidth="1"/>
    <col min="5" max="7" width="26" customWidth="1"/>
  </cols>
  <sheetData>
    <row r="1" spans="1:7" ht="39.75" customHeight="1" x14ac:dyDescent="0.3">
      <c r="A1" s="90" t="s">
        <v>128</v>
      </c>
      <c r="B1" s="90"/>
      <c r="C1" s="90"/>
      <c r="D1" s="90"/>
      <c r="E1" s="90"/>
      <c r="F1" s="90"/>
      <c r="G1" s="90"/>
    </row>
    <row r="2" spans="1:7" x14ac:dyDescent="0.3">
      <c r="A2" s="23" t="str">
        <f>HYPERLINK("#'Start Here'!A1","← Back to Start Here")</f>
        <v>← Back to Start Here</v>
      </c>
      <c r="B2" s="91" t="s">
        <v>129</v>
      </c>
      <c r="C2" s="91"/>
      <c r="D2" s="91"/>
      <c r="E2" s="91"/>
      <c r="F2" s="91"/>
      <c r="G2" s="91"/>
    </row>
    <row r="4" spans="1:7" ht="27.75" customHeight="1" x14ac:dyDescent="0.3">
      <c r="A4" s="43" t="s">
        <v>130</v>
      </c>
      <c r="B4" s="43" t="s">
        <v>15</v>
      </c>
      <c r="C4" s="43" t="s">
        <v>131</v>
      </c>
      <c r="D4" s="43" t="s">
        <v>132</v>
      </c>
      <c r="E4" s="43" t="s">
        <v>133</v>
      </c>
      <c r="F4" s="43" t="s">
        <v>134</v>
      </c>
      <c r="G4" s="43" t="s">
        <v>135</v>
      </c>
    </row>
    <row r="5" spans="1:7" ht="25.5" customHeight="1" x14ac:dyDescent="0.3">
      <c r="A5" s="92" t="s">
        <v>136</v>
      </c>
      <c r="B5" s="92"/>
      <c r="C5" s="92"/>
      <c r="D5" s="92"/>
      <c r="E5" s="35" t="s">
        <v>137</v>
      </c>
      <c r="F5" s="35" t="s">
        <v>95</v>
      </c>
      <c r="G5" s="35" t="s">
        <v>96</v>
      </c>
    </row>
    <row r="6" spans="1:7" ht="24" customHeight="1" x14ac:dyDescent="0.3">
      <c r="A6" s="44" t="s">
        <v>60</v>
      </c>
      <c r="B6" s="45" t="s">
        <v>62</v>
      </c>
      <c r="C6" s="17" t="s">
        <v>138</v>
      </c>
      <c r="D6" s="46" t="s">
        <v>139</v>
      </c>
      <c r="E6" s="30"/>
      <c r="F6" s="30"/>
      <c r="G6" s="30"/>
    </row>
    <row r="7" spans="1:7" ht="37.5" customHeight="1" x14ac:dyDescent="0.3">
      <c r="A7" s="44" t="s">
        <v>60</v>
      </c>
      <c r="B7" s="45" t="s">
        <v>62</v>
      </c>
      <c r="C7" s="17" t="s">
        <v>140</v>
      </c>
      <c r="D7" s="46" t="s">
        <v>141</v>
      </c>
      <c r="E7" s="30"/>
      <c r="F7" s="30"/>
      <c r="G7" s="30"/>
    </row>
    <row r="8" spans="1:7" ht="37.5" customHeight="1" x14ac:dyDescent="0.3">
      <c r="A8" s="44" t="s">
        <v>60</v>
      </c>
      <c r="B8" s="45" t="s">
        <v>62</v>
      </c>
      <c r="C8" s="17" t="s">
        <v>142</v>
      </c>
      <c r="D8" s="46" t="s">
        <v>143</v>
      </c>
      <c r="E8" s="30"/>
      <c r="F8" s="30"/>
      <c r="G8" s="30"/>
    </row>
    <row r="9" spans="1:7" ht="37.5" customHeight="1" x14ac:dyDescent="0.3">
      <c r="A9" s="44" t="s">
        <v>60</v>
      </c>
      <c r="B9" s="45" t="s">
        <v>62</v>
      </c>
      <c r="C9" s="17" t="s">
        <v>144</v>
      </c>
      <c r="D9" s="46" t="s">
        <v>145</v>
      </c>
      <c r="E9" s="30"/>
      <c r="F9" s="30"/>
      <c r="G9" s="30"/>
    </row>
    <row r="10" spans="1:7" ht="24" customHeight="1" x14ac:dyDescent="0.3">
      <c r="A10" s="44" t="s">
        <v>60</v>
      </c>
      <c r="B10" s="45" t="s">
        <v>62</v>
      </c>
      <c r="C10" s="17" t="s">
        <v>146</v>
      </c>
      <c r="D10" s="46" t="s">
        <v>147</v>
      </c>
      <c r="E10" s="30"/>
      <c r="F10" s="30"/>
      <c r="G10" s="30"/>
    </row>
    <row r="11" spans="1:7" ht="24" customHeight="1" x14ac:dyDescent="0.3">
      <c r="A11" s="44" t="s">
        <v>60</v>
      </c>
      <c r="B11" s="45" t="s">
        <v>62</v>
      </c>
      <c r="C11" s="17" t="s">
        <v>148</v>
      </c>
      <c r="D11" s="46" t="s">
        <v>149</v>
      </c>
      <c r="E11" s="30"/>
      <c r="F11" s="30"/>
      <c r="G11" s="30"/>
    </row>
    <row r="12" spans="1:7" ht="37.5" customHeight="1" x14ac:dyDescent="0.3">
      <c r="A12" s="44" t="s">
        <v>60</v>
      </c>
      <c r="B12" s="45" t="s">
        <v>62</v>
      </c>
      <c r="C12" s="17" t="s">
        <v>150</v>
      </c>
      <c r="D12" s="46" t="s">
        <v>151</v>
      </c>
      <c r="E12" s="30"/>
      <c r="F12" s="30"/>
      <c r="G12" s="30"/>
    </row>
    <row r="13" spans="1:7" ht="24" customHeight="1" x14ac:dyDescent="0.3">
      <c r="A13" s="44" t="s">
        <v>60</v>
      </c>
      <c r="B13" s="45" t="s">
        <v>62</v>
      </c>
      <c r="C13" s="17" t="s">
        <v>152</v>
      </c>
      <c r="D13" s="46" t="s">
        <v>153</v>
      </c>
      <c r="E13" s="30"/>
      <c r="F13" s="30"/>
      <c r="G13" s="30"/>
    </row>
    <row r="14" spans="1:7" ht="25.5" customHeight="1" x14ac:dyDescent="0.3">
      <c r="A14" s="93" t="s">
        <v>154</v>
      </c>
      <c r="B14" s="93"/>
      <c r="C14" s="93"/>
      <c r="D14" s="93"/>
      <c r="E14" s="35" t="s">
        <v>137</v>
      </c>
      <c r="F14" s="35" t="s">
        <v>95</v>
      </c>
      <c r="G14" s="35" t="s">
        <v>96</v>
      </c>
    </row>
    <row r="15" spans="1:7" ht="24" customHeight="1" x14ac:dyDescent="0.3">
      <c r="A15" s="44" t="s">
        <v>60</v>
      </c>
      <c r="B15" s="47" t="s">
        <v>63</v>
      </c>
      <c r="C15" s="17" t="s">
        <v>155</v>
      </c>
      <c r="D15" s="46" t="s">
        <v>156</v>
      </c>
      <c r="E15" s="30"/>
      <c r="F15" s="30"/>
      <c r="G15" s="30"/>
    </row>
    <row r="16" spans="1:7" ht="37.5" customHeight="1" x14ac:dyDescent="0.3">
      <c r="A16" s="44" t="s">
        <v>60</v>
      </c>
      <c r="B16" s="47" t="s">
        <v>63</v>
      </c>
      <c r="C16" s="17" t="s">
        <v>157</v>
      </c>
      <c r="D16" s="46" t="s">
        <v>158</v>
      </c>
      <c r="E16" s="30"/>
      <c r="F16" s="30"/>
      <c r="G16" s="30"/>
    </row>
    <row r="17" spans="1:7" ht="24" customHeight="1" x14ac:dyDescent="0.3">
      <c r="A17" s="44" t="s">
        <v>60</v>
      </c>
      <c r="B17" s="47" t="s">
        <v>63</v>
      </c>
      <c r="C17" s="17" t="s">
        <v>159</v>
      </c>
      <c r="D17" s="46" t="s">
        <v>160</v>
      </c>
      <c r="E17" s="30"/>
      <c r="F17" s="30"/>
      <c r="G17" s="30"/>
    </row>
    <row r="18" spans="1:7" ht="24" customHeight="1" x14ac:dyDescent="0.3">
      <c r="A18" s="44" t="s">
        <v>60</v>
      </c>
      <c r="B18" s="47" t="s">
        <v>63</v>
      </c>
      <c r="C18" s="17" t="s">
        <v>161</v>
      </c>
      <c r="D18" s="46" t="s">
        <v>162</v>
      </c>
      <c r="E18" s="30"/>
      <c r="F18" s="30"/>
      <c r="G18" s="30"/>
    </row>
    <row r="19" spans="1:7" ht="24" customHeight="1" x14ac:dyDescent="0.3">
      <c r="A19" s="44" t="s">
        <v>60</v>
      </c>
      <c r="B19" s="47" t="s">
        <v>63</v>
      </c>
      <c r="C19" s="17" t="s">
        <v>163</v>
      </c>
      <c r="D19" s="46" t="s">
        <v>164</v>
      </c>
      <c r="E19" s="30"/>
      <c r="F19" s="30"/>
      <c r="G19" s="30"/>
    </row>
    <row r="20" spans="1:7" ht="37.5" customHeight="1" x14ac:dyDescent="0.3">
      <c r="A20" s="44" t="s">
        <v>60</v>
      </c>
      <c r="B20" s="47" t="s">
        <v>63</v>
      </c>
      <c r="C20" s="17" t="s">
        <v>165</v>
      </c>
      <c r="D20" s="46" t="s">
        <v>166</v>
      </c>
      <c r="E20" s="30"/>
      <c r="F20" s="30"/>
      <c r="G20" s="30"/>
    </row>
    <row r="21" spans="1:7" ht="25.5" customHeight="1" x14ac:dyDescent="0.3">
      <c r="A21" s="94" t="s">
        <v>167</v>
      </c>
      <c r="B21" s="94"/>
      <c r="C21" s="94"/>
      <c r="D21" s="94"/>
      <c r="E21" s="35" t="s">
        <v>137</v>
      </c>
      <c r="F21" s="35" t="s">
        <v>95</v>
      </c>
      <c r="G21" s="35" t="s">
        <v>96</v>
      </c>
    </row>
    <row r="22" spans="1:7" ht="24" customHeight="1" x14ac:dyDescent="0.3">
      <c r="A22" s="44" t="s">
        <v>60</v>
      </c>
      <c r="B22" s="48" t="s">
        <v>64</v>
      </c>
      <c r="C22" s="17" t="s">
        <v>168</v>
      </c>
      <c r="D22" s="46" t="s">
        <v>169</v>
      </c>
      <c r="E22" s="30"/>
      <c r="F22" s="30"/>
      <c r="G22" s="30"/>
    </row>
    <row r="23" spans="1:7" ht="24" customHeight="1" x14ac:dyDescent="0.3">
      <c r="A23" s="44" t="s">
        <v>60</v>
      </c>
      <c r="B23" s="48" t="s">
        <v>64</v>
      </c>
      <c r="C23" s="17" t="s">
        <v>170</v>
      </c>
      <c r="D23" s="46" t="s">
        <v>171</v>
      </c>
      <c r="E23" s="30"/>
      <c r="F23" s="30"/>
      <c r="G23" s="30"/>
    </row>
    <row r="24" spans="1:7" ht="37.5" customHeight="1" x14ac:dyDescent="0.3">
      <c r="A24" s="44" t="s">
        <v>60</v>
      </c>
      <c r="B24" s="48" t="s">
        <v>64</v>
      </c>
      <c r="C24" s="17" t="s">
        <v>172</v>
      </c>
      <c r="D24" s="46" t="s">
        <v>173</v>
      </c>
      <c r="E24" s="30"/>
      <c r="F24" s="30"/>
      <c r="G24" s="30"/>
    </row>
    <row r="25" spans="1:7" ht="37.5" customHeight="1" x14ac:dyDescent="0.3">
      <c r="A25" s="44" t="s">
        <v>60</v>
      </c>
      <c r="B25" s="48" t="s">
        <v>64</v>
      </c>
      <c r="C25" s="17" t="s">
        <v>174</v>
      </c>
      <c r="D25" s="46" t="s">
        <v>175</v>
      </c>
      <c r="E25" s="30"/>
      <c r="F25" s="30"/>
      <c r="G25" s="30"/>
    </row>
    <row r="26" spans="1:7" ht="24" customHeight="1" x14ac:dyDescent="0.3">
      <c r="A26" s="44" t="s">
        <v>60</v>
      </c>
      <c r="B26" s="48" t="s">
        <v>64</v>
      </c>
      <c r="C26" s="17" t="s">
        <v>176</v>
      </c>
      <c r="D26" s="46" t="s">
        <v>177</v>
      </c>
      <c r="E26" s="30"/>
      <c r="F26" s="30"/>
      <c r="G26" s="30"/>
    </row>
    <row r="27" spans="1:7" ht="24" customHeight="1" x14ac:dyDescent="0.3">
      <c r="A27" s="44" t="s">
        <v>60</v>
      </c>
      <c r="B27" s="48" t="s">
        <v>64</v>
      </c>
      <c r="C27" s="17" t="s">
        <v>178</v>
      </c>
      <c r="D27" s="46" t="s">
        <v>179</v>
      </c>
      <c r="E27" s="30"/>
      <c r="F27" s="30"/>
      <c r="G27" s="30"/>
    </row>
    <row r="28" spans="1:7" ht="37.5" customHeight="1" x14ac:dyDescent="0.3">
      <c r="A28" s="44" t="s">
        <v>60</v>
      </c>
      <c r="B28" s="48" t="s">
        <v>64</v>
      </c>
      <c r="C28" s="17" t="s">
        <v>180</v>
      </c>
      <c r="D28" s="46" t="s">
        <v>181</v>
      </c>
      <c r="E28" s="30"/>
      <c r="F28" s="30"/>
      <c r="G28" s="30"/>
    </row>
    <row r="29" spans="1:7" ht="24" customHeight="1" x14ac:dyDescent="0.3">
      <c r="A29" s="44" t="s">
        <v>60</v>
      </c>
      <c r="B29" s="48" t="s">
        <v>64</v>
      </c>
      <c r="C29" s="17" t="s">
        <v>182</v>
      </c>
      <c r="D29" s="46" t="s">
        <v>183</v>
      </c>
      <c r="E29" s="30"/>
      <c r="F29" s="30"/>
      <c r="G29" s="30"/>
    </row>
    <row r="30" spans="1:7" ht="25.5" customHeight="1" x14ac:dyDescent="0.3">
      <c r="A30" s="95" t="s">
        <v>184</v>
      </c>
      <c r="B30" s="95"/>
      <c r="C30" s="95"/>
      <c r="D30" s="95"/>
      <c r="E30" s="35" t="s">
        <v>137</v>
      </c>
      <c r="F30" s="35" t="s">
        <v>95</v>
      </c>
      <c r="G30" s="35" t="s">
        <v>96</v>
      </c>
    </row>
    <row r="31" spans="1:7" ht="37.5" customHeight="1" x14ac:dyDescent="0.3">
      <c r="A31" s="44" t="s">
        <v>60</v>
      </c>
      <c r="B31" s="49" t="s">
        <v>65</v>
      </c>
      <c r="C31" s="17" t="s">
        <v>185</v>
      </c>
      <c r="D31" s="46" t="s">
        <v>186</v>
      </c>
      <c r="E31" s="30"/>
      <c r="F31" s="30"/>
      <c r="G31" s="30"/>
    </row>
    <row r="32" spans="1:7" ht="24" customHeight="1" x14ac:dyDescent="0.3">
      <c r="A32" s="44" t="s">
        <v>60</v>
      </c>
      <c r="B32" s="49" t="s">
        <v>65</v>
      </c>
      <c r="C32" s="17" t="s">
        <v>187</v>
      </c>
      <c r="D32" s="46" t="s">
        <v>188</v>
      </c>
      <c r="E32" s="30"/>
      <c r="F32" s="30"/>
      <c r="G32" s="30"/>
    </row>
    <row r="33" spans="1:7" ht="37.5" customHeight="1" x14ac:dyDescent="0.3">
      <c r="A33" s="44" t="s">
        <v>60</v>
      </c>
      <c r="B33" s="49" t="s">
        <v>65</v>
      </c>
      <c r="C33" s="17" t="s">
        <v>189</v>
      </c>
      <c r="D33" s="46" t="s">
        <v>190</v>
      </c>
      <c r="E33" s="30"/>
      <c r="F33" s="30"/>
      <c r="G33" s="30"/>
    </row>
    <row r="34" spans="1:7" ht="24" customHeight="1" x14ac:dyDescent="0.3">
      <c r="A34" s="44" t="s">
        <v>60</v>
      </c>
      <c r="B34" s="49" t="s">
        <v>65</v>
      </c>
      <c r="C34" s="17" t="s">
        <v>191</v>
      </c>
      <c r="D34" s="46" t="s">
        <v>192</v>
      </c>
      <c r="E34" s="30"/>
      <c r="F34" s="30"/>
      <c r="G34" s="30"/>
    </row>
    <row r="35" spans="1:7" ht="24" customHeight="1" x14ac:dyDescent="0.3">
      <c r="A35" s="44" t="s">
        <v>60</v>
      </c>
      <c r="B35" s="49" t="s">
        <v>65</v>
      </c>
      <c r="C35" s="17" t="s">
        <v>193</v>
      </c>
      <c r="D35" s="46" t="s">
        <v>194</v>
      </c>
      <c r="E35" s="30"/>
      <c r="F35" s="30"/>
      <c r="G35" s="30"/>
    </row>
    <row r="36" spans="1:7" ht="24" customHeight="1" x14ac:dyDescent="0.3">
      <c r="A36" s="44" t="s">
        <v>60</v>
      </c>
      <c r="B36" s="49" t="s">
        <v>65</v>
      </c>
      <c r="C36" s="17" t="s">
        <v>195</v>
      </c>
      <c r="D36" s="46" t="s">
        <v>196</v>
      </c>
      <c r="E36" s="30"/>
      <c r="F36" s="30"/>
      <c r="G36" s="30"/>
    </row>
    <row r="37" spans="1:7" ht="25.5" customHeight="1" x14ac:dyDescent="0.3">
      <c r="A37" s="96" t="s">
        <v>197</v>
      </c>
      <c r="B37" s="96"/>
      <c r="C37" s="96"/>
      <c r="D37" s="96"/>
      <c r="E37" s="35" t="s">
        <v>137</v>
      </c>
      <c r="F37" s="35" t="s">
        <v>95</v>
      </c>
      <c r="G37" s="35" t="s">
        <v>96</v>
      </c>
    </row>
    <row r="38" spans="1:7" ht="24" customHeight="1" x14ac:dyDescent="0.3">
      <c r="A38" s="44" t="s">
        <v>60</v>
      </c>
      <c r="B38" s="50" t="s">
        <v>67</v>
      </c>
      <c r="C38" s="17" t="s">
        <v>198</v>
      </c>
      <c r="D38" s="46" t="s">
        <v>199</v>
      </c>
      <c r="E38" s="30"/>
      <c r="F38" s="30"/>
      <c r="G38" s="30"/>
    </row>
    <row r="39" spans="1:7" ht="24" customHeight="1" x14ac:dyDescent="0.3">
      <c r="A39" s="44" t="s">
        <v>60</v>
      </c>
      <c r="B39" s="50" t="s">
        <v>67</v>
      </c>
      <c r="C39" s="17" t="s">
        <v>200</v>
      </c>
      <c r="D39" s="46" t="s">
        <v>201</v>
      </c>
      <c r="E39" s="30"/>
      <c r="F39" s="30"/>
      <c r="G39" s="30"/>
    </row>
    <row r="40" spans="1:7" ht="37.5" customHeight="1" x14ac:dyDescent="0.3">
      <c r="A40" s="44" t="s">
        <v>60</v>
      </c>
      <c r="B40" s="50" t="s">
        <v>67</v>
      </c>
      <c r="C40" s="17" t="s">
        <v>202</v>
      </c>
      <c r="D40" s="46" t="s">
        <v>203</v>
      </c>
      <c r="E40" s="30"/>
      <c r="F40" s="30"/>
      <c r="G40" s="30"/>
    </row>
    <row r="41" spans="1:7" ht="37.5" customHeight="1" x14ac:dyDescent="0.3">
      <c r="A41" s="44" t="s">
        <v>60</v>
      </c>
      <c r="B41" s="50" t="s">
        <v>67</v>
      </c>
      <c r="C41" s="17" t="s">
        <v>204</v>
      </c>
      <c r="D41" s="46" t="s">
        <v>205</v>
      </c>
      <c r="E41" s="30"/>
      <c r="F41" s="30"/>
      <c r="G41" s="30"/>
    </row>
    <row r="42" spans="1:7" ht="24" customHeight="1" x14ac:dyDescent="0.3">
      <c r="A42" s="44" t="s">
        <v>60</v>
      </c>
      <c r="B42" s="50" t="s">
        <v>67</v>
      </c>
      <c r="C42" s="17" t="s">
        <v>206</v>
      </c>
      <c r="D42" s="46" t="s">
        <v>207</v>
      </c>
      <c r="E42" s="30"/>
      <c r="F42" s="30"/>
      <c r="G42" s="30"/>
    </row>
    <row r="43" spans="1:7" ht="24" customHeight="1" x14ac:dyDescent="0.3">
      <c r="A43" s="44" t="s">
        <v>60</v>
      </c>
      <c r="B43" s="50" t="s">
        <v>67</v>
      </c>
      <c r="C43" s="17" t="s">
        <v>208</v>
      </c>
      <c r="D43" s="46" t="s">
        <v>209</v>
      </c>
      <c r="E43" s="30"/>
      <c r="F43" s="30"/>
      <c r="G43" s="30"/>
    </row>
    <row r="44" spans="1:7" ht="24" customHeight="1" x14ac:dyDescent="0.3">
      <c r="A44" s="44" t="s">
        <v>60</v>
      </c>
      <c r="B44" s="50" t="s">
        <v>67</v>
      </c>
      <c r="C44" s="17" t="s">
        <v>210</v>
      </c>
      <c r="D44" s="46" t="s">
        <v>211</v>
      </c>
      <c r="E44" s="30"/>
      <c r="F44" s="30"/>
      <c r="G44" s="30"/>
    </row>
    <row r="45" spans="1:7" ht="24" customHeight="1" x14ac:dyDescent="0.3">
      <c r="A45" s="44" t="s">
        <v>60</v>
      </c>
      <c r="B45" s="50" t="s">
        <v>67</v>
      </c>
      <c r="C45" s="17" t="s">
        <v>212</v>
      </c>
      <c r="D45" s="46" t="s">
        <v>213</v>
      </c>
      <c r="E45" s="30"/>
      <c r="F45" s="30"/>
      <c r="G45" s="30"/>
    </row>
    <row r="46" spans="1:7" ht="25.5" customHeight="1" x14ac:dyDescent="0.3">
      <c r="A46" s="97" t="s">
        <v>214</v>
      </c>
      <c r="B46" s="97"/>
      <c r="C46" s="97"/>
      <c r="D46" s="97"/>
      <c r="E46" s="35" t="s">
        <v>137</v>
      </c>
      <c r="F46" s="35" t="s">
        <v>95</v>
      </c>
      <c r="G46" s="35" t="s">
        <v>96</v>
      </c>
    </row>
    <row r="47" spans="1:7" ht="24" customHeight="1" x14ac:dyDescent="0.3">
      <c r="A47" s="44" t="s">
        <v>60</v>
      </c>
      <c r="B47" s="51" t="s">
        <v>215</v>
      </c>
      <c r="C47" s="17" t="s">
        <v>216</v>
      </c>
      <c r="D47" s="46" t="s">
        <v>217</v>
      </c>
      <c r="E47" s="30"/>
      <c r="F47" s="30"/>
      <c r="G47" s="30"/>
    </row>
    <row r="48" spans="1:7" ht="24" customHeight="1" x14ac:dyDescent="0.3">
      <c r="A48" s="44" t="s">
        <v>60</v>
      </c>
      <c r="B48" s="51" t="s">
        <v>215</v>
      </c>
      <c r="C48" s="17" t="s">
        <v>218</v>
      </c>
      <c r="D48" s="46" t="s">
        <v>219</v>
      </c>
      <c r="E48" s="30"/>
      <c r="F48" s="30"/>
      <c r="G48" s="30"/>
    </row>
    <row r="49" spans="1:7" ht="24" customHeight="1" x14ac:dyDescent="0.3">
      <c r="A49" s="44" t="s">
        <v>60</v>
      </c>
      <c r="B49" s="51" t="s">
        <v>215</v>
      </c>
      <c r="C49" s="17" t="s">
        <v>220</v>
      </c>
      <c r="D49" s="46" t="s">
        <v>221</v>
      </c>
      <c r="E49" s="30"/>
      <c r="F49" s="30"/>
      <c r="G49" s="30"/>
    </row>
    <row r="50" spans="1:7" ht="24" customHeight="1" x14ac:dyDescent="0.3">
      <c r="A50" s="44" t="s">
        <v>60</v>
      </c>
      <c r="B50" s="51" t="s">
        <v>215</v>
      </c>
      <c r="C50" s="17" t="s">
        <v>222</v>
      </c>
      <c r="D50" s="46" t="s">
        <v>223</v>
      </c>
      <c r="E50" s="30"/>
      <c r="F50" s="30"/>
      <c r="G50" s="30"/>
    </row>
    <row r="51" spans="1:7" ht="24" customHeight="1" x14ac:dyDescent="0.3">
      <c r="A51" s="44" t="s">
        <v>60</v>
      </c>
      <c r="B51" s="51" t="s">
        <v>215</v>
      </c>
      <c r="C51" s="17" t="s">
        <v>224</v>
      </c>
      <c r="D51" s="46" t="s">
        <v>225</v>
      </c>
      <c r="E51" s="30"/>
      <c r="F51" s="30"/>
      <c r="G51" s="30"/>
    </row>
    <row r="52" spans="1:7" ht="24" customHeight="1" x14ac:dyDescent="0.3">
      <c r="A52" s="44" t="s">
        <v>60</v>
      </c>
      <c r="B52" s="51" t="s">
        <v>215</v>
      </c>
      <c r="C52" s="17" t="s">
        <v>226</v>
      </c>
      <c r="D52" s="46" t="s">
        <v>227</v>
      </c>
      <c r="E52" s="30"/>
      <c r="F52" s="30"/>
      <c r="G52" s="30"/>
    </row>
    <row r="53" spans="1:7" ht="25.5" customHeight="1" x14ac:dyDescent="0.3">
      <c r="A53" s="98" t="s">
        <v>228</v>
      </c>
      <c r="B53" s="98"/>
      <c r="C53" s="98"/>
      <c r="D53" s="98"/>
      <c r="E53" s="35" t="s">
        <v>137</v>
      </c>
      <c r="F53" s="35" t="s">
        <v>95</v>
      </c>
      <c r="G53" s="35" t="s">
        <v>96</v>
      </c>
    </row>
    <row r="54" spans="1:7" ht="24" customHeight="1" x14ac:dyDescent="0.3">
      <c r="A54" s="44" t="s">
        <v>60</v>
      </c>
      <c r="B54" s="52" t="s">
        <v>71</v>
      </c>
      <c r="C54" s="17" t="s">
        <v>229</v>
      </c>
      <c r="D54" s="46" t="s">
        <v>230</v>
      </c>
      <c r="E54" s="30"/>
      <c r="F54" s="30"/>
      <c r="G54" s="30"/>
    </row>
    <row r="55" spans="1:7" ht="24" customHeight="1" x14ac:dyDescent="0.3">
      <c r="A55" s="44" t="s">
        <v>60</v>
      </c>
      <c r="B55" s="52" t="s">
        <v>71</v>
      </c>
      <c r="C55" s="17" t="s">
        <v>231</v>
      </c>
      <c r="D55" s="46" t="s">
        <v>232</v>
      </c>
      <c r="E55" s="30"/>
      <c r="F55" s="30"/>
      <c r="G55" s="30"/>
    </row>
    <row r="56" spans="1:7" ht="24" customHeight="1" x14ac:dyDescent="0.3">
      <c r="A56" s="44" t="s">
        <v>60</v>
      </c>
      <c r="B56" s="52" t="s">
        <v>71</v>
      </c>
      <c r="C56" s="17" t="s">
        <v>233</v>
      </c>
      <c r="D56" s="46" t="s">
        <v>234</v>
      </c>
      <c r="E56" s="30"/>
      <c r="F56" s="30"/>
      <c r="G56" s="30"/>
    </row>
    <row r="57" spans="1:7" ht="37.5" customHeight="1" x14ac:dyDescent="0.3">
      <c r="A57" s="44" t="s">
        <v>60</v>
      </c>
      <c r="B57" s="52" t="s">
        <v>71</v>
      </c>
      <c r="C57" s="17" t="s">
        <v>235</v>
      </c>
      <c r="D57" s="46" t="s">
        <v>236</v>
      </c>
      <c r="E57" s="30"/>
      <c r="F57" s="30"/>
      <c r="G57" s="30"/>
    </row>
    <row r="58" spans="1:7" ht="24" customHeight="1" x14ac:dyDescent="0.3">
      <c r="A58" s="44" t="s">
        <v>60</v>
      </c>
      <c r="B58" s="52" t="s">
        <v>71</v>
      </c>
      <c r="C58" s="17" t="s">
        <v>237</v>
      </c>
      <c r="D58" s="46" t="s">
        <v>238</v>
      </c>
      <c r="E58" s="30"/>
      <c r="F58" s="30"/>
      <c r="G58" s="30"/>
    </row>
    <row r="59" spans="1:7" ht="24" customHeight="1" x14ac:dyDescent="0.3">
      <c r="A59" s="44" t="s">
        <v>60</v>
      </c>
      <c r="B59" s="52" t="s">
        <v>71</v>
      </c>
      <c r="C59" s="17" t="s">
        <v>193</v>
      </c>
      <c r="D59" s="46" t="s">
        <v>239</v>
      </c>
      <c r="E59" s="30"/>
      <c r="F59" s="30"/>
      <c r="G59" s="30"/>
    </row>
    <row r="60" spans="1:7" ht="25.5" customHeight="1" x14ac:dyDescent="0.3">
      <c r="A60" s="92" t="s">
        <v>240</v>
      </c>
      <c r="B60" s="92"/>
      <c r="C60" s="92"/>
      <c r="D60" s="92"/>
      <c r="E60" s="35" t="s">
        <v>137</v>
      </c>
      <c r="F60" s="35" t="s">
        <v>95</v>
      </c>
      <c r="G60" s="35" t="s">
        <v>96</v>
      </c>
    </row>
    <row r="61" spans="1:7" ht="37.5" customHeight="1" x14ac:dyDescent="0.3">
      <c r="A61" s="44" t="s">
        <v>60</v>
      </c>
      <c r="B61" s="45" t="s">
        <v>73</v>
      </c>
      <c r="C61" s="17" t="s">
        <v>241</v>
      </c>
      <c r="D61" s="46" t="s">
        <v>242</v>
      </c>
      <c r="E61" s="30"/>
      <c r="F61" s="30"/>
      <c r="G61" s="30"/>
    </row>
    <row r="62" spans="1:7" ht="24" customHeight="1" x14ac:dyDescent="0.3">
      <c r="A62" s="44" t="s">
        <v>60</v>
      </c>
      <c r="B62" s="45" t="s">
        <v>73</v>
      </c>
      <c r="C62" s="17" t="s">
        <v>243</v>
      </c>
      <c r="D62" s="46" t="s">
        <v>244</v>
      </c>
      <c r="E62" s="30"/>
      <c r="F62" s="30"/>
      <c r="G62" s="30"/>
    </row>
    <row r="63" spans="1:7" ht="24" customHeight="1" x14ac:dyDescent="0.3">
      <c r="A63" s="44" t="s">
        <v>60</v>
      </c>
      <c r="B63" s="45" t="s">
        <v>73</v>
      </c>
      <c r="C63" s="17" t="s">
        <v>245</v>
      </c>
      <c r="D63" s="46" t="s">
        <v>246</v>
      </c>
      <c r="E63" s="30"/>
      <c r="F63" s="30"/>
      <c r="G63" s="30"/>
    </row>
    <row r="64" spans="1:7" ht="24" customHeight="1" x14ac:dyDescent="0.3">
      <c r="A64" s="44" t="s">
        <v>60</v>
      </c>
      <c r="B64" s="45" t="s">
        <v>73</v>
      </c>
      <c r="C64" s="17" t="s">
        <v>247</v>
      </c>
      <c r="D64" s="46" t="s">
        <v>248</v>
      </c>
      <c r="E64" s="30"/>
      <c r="F64" s="30"/>
      <c r="G64" s="30"/>
    </row>
    <row r="65" spans="1:7" ht="24" customHeight="1" x14ac:dyDescent="0.3">
      <c r="A65" s="44" t="s">
        <v>60</v>
      </c>
      <c r="B65" s="45" t="s">
        <v>73</v>
      </c>
      <c r="C65" s="17" t="s">
        <v>249</v>
      </c>
      <c r="D65" s="46" t="s">
        <v>250</v>
      </c>
      <c r="E65" s="30"/>
      <c r="F65" s="30"/>
      <c r="G65" s="30"/>
    </row>
    <row r="66" spans="1:7" ht="24" customHeight="1" x14ac:dyDescent="0.3">
      <c r="A66" s="44" t="s">
        <v>60</v>
      </c>
      <c r="B66" s="45" t="s">
        <v>73</v>
      </c>
      <c r="C66" s="17" t="s">
        <v>251</v>
      </c>
      <c r="D66" s="46" t="s">
        <v>252</v>
      </c>
      <c r="E66" s="30"/>
      <c r="F66" s="30"/>
      <c r="G66" s="30"/>
    </row>
    <row r="67" spans="1:7" ht="25.5" customHeight="1" x14ac:dyDescent="0.3">
      <c r="A67" s="93" t="s">
        <v>253</v>
      </c>
      <c r="B67" s="93"/>
      <c r="C67" s="93"/>
      <c r="D67" s="93"/>
      <c r="E67" s="35" t="s">
        <v>137</v>
      </c>
      <c r="F67" s="35" t="s">
        <v>95</v>
      </c>
      <c r="G67" s="35" t="s">
        <v>96</v>
      </c>
    </row>
    <row r="68" spans="1:7" ht="24" customHeight="1" x14ac:dyDescent="0.3">
      <c r="A68" s="44" t="s">
        <v>60</v>
      </c>
      <c r="B68" s="47" t="s">
        <v>254</v>
      </c>
      <c r="C68" s="17" t="s">
        <v>255</v>
      </c>
      <c r="D68" s="46" t="s">
        <v>256</v>
      </c>
      <c r="E68" s="30"/>
      <c r="F68" s="30"/>
      <c r="G68" s="30"/>
    </row>
    <row r="69" spans="1:7" ht="24" customHeight="1" x14ac:dyDescent="0.3">
      <c r="A69" s="44" t="s">
        <v>60</v>
      </c>
      <c r="B69" s="47" t="s">
        <v>254</v>
      </c>
      <c r="C69" s="17" t="s">
        <v>257</v>
      </c>
      <c r="D69" s="46" t="s">
        <v>258</v>
      </c>
      <c r="E69" s="30"/>
      <c r="F69" s="30"/>
      <c r="G69" s="30"/>
    </row>
    <row r="70" spans="1:7" ht="24" customHeight="1" x14ac:dyDescent="0.3">
      <c r="A70" s="44" t="s">
        <v>60</v>
      </c>
      <c r="B70" s="47" t="s">
        <v>254</v>
      </c>
      <c r="C70" s="17" t="s">
        <v>259</v>
      </c>
      <c r="D70" s="46" t="s">
        <v>260</v>
      </c>
      <c r="E70" s="30"/>
      <c r="F70" s="30"/>
      <c r="G70" s="30"/>
    </row>
    <row r="71" spans="1:7" ht="37.5" customHeight="1" x14ac:dyDescent="0.3">
      <c r="A71" s="44" t="s">
        <v>60</v>
      </c>
      <c r="B71" s="47" t="s">
        <v>254</v>
      </c>
      <c r="C71" s="17" t="s">
        <v>261</v>
      </c>
      <c r="D71" s="46" t="s">
        <v>262</v>
      </c>
      <c r="E71" s="30"/>
      <c r="F71" s="30"/>
      <c r="G71" s="30"/>
    </row>
    <row r="72" spans="1:7" ht="24" customHeight="1" x14ac:dyDescent="0.3">
      <c r="A72" s="44" t="s">
        <v>60</v>
      </c>
      <c r="B72" s="47" t="s">
        <v>254</v>
      </c>
      <c r="C72" s="17" t="s">
        <v>263</v>
      </c>
      <c r="D72" s="46" t="s">
        <v>264</v>
      </c>
      <c r="E72" s="30"/>
      <c r="F72" s="30"/>
      <c r="G72" s="30"/>
    </row>
    <row r="73" spans="1:7" ht="24" customHeight="1" x14ac:dyDescent="0.3">
      <c r="A73" s="44" t="s">
        <v>60</v>
      </c>
      <c r="B73" s="47" t="s">
        <v>254</v>
      </c>
      <c r="C73" s="17" t="s">
        <v>265</v>
      </c>
      <c r="D73" s="46" t="s">
        <v>266</v>
      </c>
      <c r="E73" s="30"/>
      <c r="F73" s="30"/>
      <c r="G73" s="30"/>
    </row>
    <row r="74" spans="1:7" ht="25.5" customHeight="1" x14ac:dyDescent="0.3">
      <c r="A74" s="94" t="s">
        <v>267</v>
      </c>
      <c r="B74" s="94"/>
      <c r="C74" s="94"/>
      <c r="D74" s="94"/>
      <c r="E74" s="35" t="s">
        <v>137</v>
      </c>
      <c r="F74" s="35" t="s">
        <v>95</v>
      </c>
      <c r="G74" s="35" t="s">
        <v>96</v>
      </c>
    </row>
    <row r="75" spans="1:7" ht="24" customHeight="1" x14ac:dyDescent="0.3">
      <c r="A75" s="44" t="s">
        <v>60</v>
      </c>
      <c r="B75" s="48" t="s">
        <v>76</v>
      </c>
      <c r="C75" s="17" t="s">
        <v>268</v>
      </c>
      <c r="D75" s="46" t="s">
        <v>269</v>
      </c>
      <c r="E75" s="30"/>
      <c r="F75" s="30"/>
      <c r="G75" s="30"/>
    </row>
    <row r="76" spans="1:7" ht="24" customHeight="1" x14ac:dyDescent="0.3">
      <c r="A76" s="44" t="s">
        <v>60</v>
      </c>
      <c r="B76" s="48" t="s">
        <v>76</v>
      </c>
      <c r="C76" s="17" t="s">
        <v>270</v>
      </c>
      <c r="D76" s="46" t="s">
        <v>271</v>
      </c>
      <c r="E76" s="30"/>
      <c r="F76" s="30"/>
      <c r="G76" s="30"/>
    </row>
    <row r="77" spans="1:7" ht="24" customHeight="1" x14ac:dyDescent="0.3">
      <c r="A77" s="44" t="s">
        <v>60</v>
      </c>
      <c r="B77" s="48" t="s">
        <v>76</v>
      </c>
      <c r="C77" s="17" t="s">
        <v>272</v>
      </c>
      <c r="D77" s="46" t="s">
        <v>273</v>
      </c>
      <c r="E77" s="30"/>
      <c r="F77" s="30"/>
      <c r="G77" s="30"/>
    </row>
    <row r="78" spans="1:7" ht="24" customHeight="1" x14ac:dyDescent="0.3">
      <c r="A78" s="44" t="s">
        <v>60</v>
      </c>
      <c r="B78" s="48" t="s">
        <v>76</v>
      </c>
      <c r="C78" s="17" t="s">
        <v>274</v>
      </c>
      <c r="D78" s="46" t="s">
        <v>275</v>
      </c>
      <c r="E78" s="30"/>
      <c r="F78" s="30"/>
      <c r="G78" s="30"/>
    </row>
    <row r="79" spans="1:7" ht="24" customHeight="1" x14ac:dyDescent="0.3">
      <c r="A79" s="44" t="s">
        <v>60</v>
      </c>
      <c r="B79" s="48" t="s">
        <v>76</v>
      </c>
      <c r="C79" s="17" t="s">
        <v>276</v>
      </c>
      <c r="D79" s="46" t="s">
        <v>277</v>
      </c>
      <c r="E79" s="30"/>
      <c r="F79" s="30"/>
      <c r="G79" s="30"/>
    </row>
    <row r="80" spans="1:7" ht="25.5" customHeight="1" x14ac:dyDescent="0.3">
      <c r="A80" s="95" t="s">
        <v>278</v>
      </c>
      <c r="B80" s="95"/>
      <c r="C80" s="95"/>
      <c r="D80" s="95"/>
      <c r="E80" s="35" t="s">
        <v>137</v>
      </c>
      <c r="F80" s="35" t="s">
        <v>95</v>
      </c>
      <c r="G80" s="35" t="s">
        <v>96</v>
      </c>
    </row>
    <row r="81" spans="1:7" ht="24" customHeight="1" x14ac:dyDescent="0.3">
      <c r="A81" s="44" t="s">
        <v>60</v>
      </c>
      <c r="B81" s="49" t="s">
        <v>279</v>
      </c>
      <c r="C81" s="17" t="s">
        <v>280</v>
      </c>
      <c r="D81" s="46" t="s">
        <v>281</v>
      </c>
      <c r="E81" s="30"/>
      <c r="F81" s="30"/>
      <c r="G81" s="30"/>
    </row>
    <row r="82" spans="1:7" ht="24" customHeight="1" x14ac:dyDescent="0.3">
      <c r="A82" s="44" t="s">
        <v>60</v>
      </c>
      <c r="B82" s="49" t="s">
        <v>279</v>
      </c>
      <c r="C82" s="17" t="s">
        <v>282</v>
      </c>
      <c r="D82" s="46" t="s">
        <v>283</v>
      </c>
      <c r="E82" s="30"/>
      <c r="F82" s="30"/>
      <c r="G82" s="30"/>
    </row>
    <row r="83" spans="1:7" ht="24" customHeight="1" x14ac:dyDescent="0.3">
      <c r="A83" s="44" t="s">
        <v>60</v>
      </c>
      <c r="B83" s="49" t="s">
        <v>279</v>
      </c>
      <c r="C83" s="17" t="s">
        <v>284</v>
      </c>
      <c r="D83" s="46" t="s">
        <v>221</v>
      </c>
      <c r="E83" s="30"/>
      <c r="F83" s="30"/>
      <c r="G83" s="30"/>
    </row>
    <row r="84" spans="1:7" ht="24" customHeight="1" x14ac:dyDescent="0.3">
      <c r="A84" s="44" t="s">
        <v>60</v>
      </c>
      <c r="B84" s="49" t="s">
        <v>279</v>
      </c>
      <c r="C84" s="17" t="s">
        <v>285</v>
      </c>
      <c r="D84" s="46" t="s">
        <v>236</v>
      </c>
      <c r="E84" s="30"/>
      <c r="F84" s="30"/>
      <c r="G84" s="30"/>
    </row>
    <row r="85" spans="1:7" ht="24" customHeight="1" x14ac:dyDescent="0.3">
      <c r="A85" s="44" t="s">
        <v>60</v>
      </c>
      <c r="B85" s="49" t="s">
        <v>279</v>
      </c>
      <c r="C85" s="17" t="s">
        <v>286</v>
      </c>
      <c r="D85" s="46" t="s">
        <v>287</v>
      </c>
      <c r="E85" s="30"/>
      <c r="F85" s="30"/>
      <c r="G85" s="30"/>
    </row>
    <row r="86" spans="1:7" ht="25.5" customHeight="1" x14ac:dyDescent="0.3">
      <c r="A86" s="96" t="s">
        <v>288</v>
      </c>
      <c r="B86" s="96"/>
      <c r="C86" s="96"/>
      <c r="D86" s="96"/>
      <c r="E86" s="35" t="s">
        <v>137</v>
      </c>
      <c r="F86" s="35" t="s">
        <v>95</v>
      </c>
      <c r="G86" s="35" t="s">
        <v>96</v>
      </c>
    </row>
    <row r="87" spans="1:7" ht="24" customHeight="1" x14ac:dyDescent="0.3">
      <c r="A87" s="44" t="s">
        <v>60</v>
      </c>
      <c r="B87" s="50" t="s">
        <v>289</v>
      </c>
      <c r="C87" s="17" t="s">
        <v>290</v>
      </c>
      <c r="D87" s="46" t="s">
        <v>291</v>
      </c>
      <c r="E87" s="30"/>
      <c r="F87" s="30"/>
      <c r="G87" s="30"/>
    </row>
    <row r="88" spans="1:7" ht="24" customHeight="1" x14ac:dyDescent="0.3">
      <c r="A88" s="44" t="s">
        <v>60</v>
      </c>
      <c r="B88" s="50" t="s">
        <v>289</v>
      </c>
      <c r="C88" s="17" t="s">
        <v>292</v>
      </c>
      <c r="D88" s="46" t="s">
        <v>293</v>
      </c>
      <c r="E88" s="30"/>
      <c r="F88" s="30"/>
      <c r="G88" s="30"/>
    </row>
    <row r="89" spans="1:7" ht="24" customHeight="1" x14ac:dyDescent="0.3">
      <c r="A89" s="44" t="s">
        <v>60</v>
      </c>
      <c r="B89" s="50" t="s">
        <v>289</v>
      </c>
      <c r="C89" s="17" t="s">
        <v>294</v>
      </c>
      <c r="D89" s="46" t="s">
        <v>295</v>
      </c>
      <c r="E89" s="30"/>
      <c r="F89" s="30"/>
      <c r="G89" s="30"/>
    </row>
    <row r="90" spans="1:7" ht="24" customHeight="1" x14ac:dyDescent="0.3">
      <c r="A90" s="44" t="s">
        <v>60</v>
      </c>
      <c r="B90" s="50" t="s">
        <v>289</v>
      </c>
      <c r="C90" s="17" t="s">
        <v>296</v>
      </c>
      <c r="D90" s="46" t="s">
        <v>297</v>
      </c>
      <c r="E90" s="30"/>
      <c r="F90" s="30"/>
      <c r="G90" s="30"/>
    </row>
    <row r="91" spans="1:7" ht="24" customHeight="1" x14ac:dyDescent="0.3">
      <c r="A91" s="44" t="s">
        <v>60</v>
      </c>
      <c r="B91" s="50" t="s">
        <v>289</v>
      </c>
      <c r="C91" s="17" t="s">
        <v>298</v>
      </c>
      <c r="D91" s="46" t="s">
        <v>299</v>
      </c>
      <c r="E91" s="30"/>
      <c r="F91" s="30"/>
      <c r="G91" s="30"/>
    </row>
  </sheetData>
  <mergeCells count="14">
    <mergeCell ref="A67:D67"/>
    <mergeCell ref="A74:D74"/>
    <mergeCell ref="A80:D80"/>
    <mergeCell ref="A86:D86"/>
    <mergeCell ref="A30:D30"/>
    <mergeCell ref="A37:D37"/>
    <mergeCell ref="A46:D46"/>
    <mergeCell ref="A53:D53"/>
    <mergeCell ref="A60:D60"/>
    <mergeCell ref="A1:G1"/>
    <mergeCell ref="B2:G2"/>
    <mergeCell ref="A5:D5"/>
    <mergeCell ref="A14:D14"/>
    <mergeCell ref="A21:D21"/>
  </mergeCells>
  <conditionalFormatting sqref="A5:D91">
    <cfRule type="expression" dxfId="6" priority="2">
      <formula>$A5="☑"</formula>
    </cfRule>
  </conditionalFormatting>
  <dataValidations count="1">
    <dataValidation type="list" allowBlank="1" sqref="A6:A13 A15:A20 A22:A29 A31:A36 A38:A45 A47:A52 A54:A59 A61:A66 A68:A73 A75:A79 A81:A85 A87:A91">
      <formula1>"☐,☑"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E2E4"/>
    <pageSetUpPr fitToPage="1"/>
  </sheetPr>
  <dimension ref="A1:Q32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Q1"/>
    </sheetView>
  </sheetViews>
  <sheetFormatPr defaultColWidth="8.6640625" defaultRowHeight="14.4" x14ac:dyDescent="0.3"/>
  <cols>
    <col min="1" max="1" width="28" customWidth="1"/>
    <col min="2" max="2" width="22" customWidth="1"/>
    <col min="3" max="3" width="16" customWidth="1"/>
    <col min="4" max="15" width="8" customWidth="1"/>
    <col min="16" max="16" width="9" customWidth="1"/>
    <col min="17" max="17" width="16" customWidth="1"/>
  </cols>
  <sheetData>
    <row r="1" spans="1:17" ht="39.75" customHeight="1" x14ac:dyDescent="0.3">
      <c r="A1" s="99" t="s">
        <v>300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x14ac:dyDescent="0.3">
      <c r="A2" s="23" t="str">
        <f>HYPERLINK("#'Start Here'!A1","← Back to Start Here")</f>
        <v>← Back to Start Here</v>
      </c>
      <c r="B2" s="91" t="s">
        <v>301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6" spans="1:17" ht="169.5" customHeight="1" x14ac:dyDescent="0.3">
      <c r="A6" s="53" t="s">
        <v>15</v>
      </c>
      <c r="B6" s="53" t="s">
        <v>41</v>
      </c>
      <c r="C6" s="53" t="s">
        <v>17</v>
      </c>
      <c r="D6" s="54" t="s">
        <v>302</v>
      </c>
      <c r="E6" s="54" t="s">
        <v>303</v>
      </c>
      <c r="F6" s="54" t="s">
        <v>304</v>
      </c>
      <c r="G6" s="54" t="s">
        <v>305</v>
      </c>
      <c r="H6" s="54" t="s">
        <v>306</v>
      </c>
      <c r="I6" s="54" t="s">
        <v>307</v>
      </c>
      <c r="J6" s="54" t="s">
        <v>308</v>
      </c>
      <c r="K6" s="54" t="s">
        <v>309</v>
      </c>
      <c r="L6" s="54" t="s">
        <v>310</v>
      </c>
      <c r="M6" s="54" t="s">
        <v>311</v>
      </c>
      <c r="N6" s="54" t="s">
        <v>312</v>
      </c>
      <c r="O6" s="54" t="s">
        <v>313</v>
      </c>
      <c r="P6" s="53" t="s">
        <v>314</v>
      </c>
      <c r="Q6" s="53" t="s">
        <v>18</v>
      </c>
    </row>
    <row r="7" spans="1:17" ht="24" customHeight="1" x14ac:dyDescent="0.3">
      <c r="A7" s="17" t="str">
        <f>'Vendor Tracker'!A7</f>
        <v>Venue</v>
      </c>
      <c r="B7" s="46" t="str">
        <f>IF('Vendor Tracker'!G7="","",'Vendor Tracker'!G7)</f>
        <v/>
      </c>
      <c r="C7" s="19" t="str">
        <f>'Vendor Tracker'!E7</f>
        <v>Not started</v>
      </c>
      <c r="D7" s="55" t="s">
        <v>60</v>
      </c>
      <c r="E7" s="55" t="s">
        <v>60</v>
      </c>
      <c r="F7" s="55" t="s">
        <v>60</v>
      </c>
      <c r="G7" s="55" t="s">
        <v>60</v>
      </c>
      <c r="H7" s="55" t="s">
        <v>60</v>
      </c>
      <c r="I7" s="55" t="s">
        <v>60</v>
      </c>
      <c r="J7" s="55" t="s">
        <v>60</v>
      </c>
      <c r="K7" s="55" t="s">
        <v>60</v>
      </c>
      <c r="L7" s="55" t="s">
        <v>60</v>
      </c>
      <c r="M7" s="55" t="s">
        <v>60</v>
      </c>
      <c r="N7" s="55" t="s">
        <v>60</v>
      </c>
      <c r="O7" s="55" t="s">
        <v>60</v>
      </c>
      <c r="P7" s="56">
        <f t="shared" ref="P7:P32" si="0">COUNTIF(D7:O7,"☑")/12</f>
        <v>0</v>
      </c>
      <c r="Q7" s="19" t="str">
        <f t="shared" ref="Q7:Q32" si="1">IF(P7=1,"✓ Complete",IF(P7=0,"Not started","In review"))</f>
        <v>Not started</v>
      </c>
    </row>
    <row r="8" spans="1:17" ht="24" customHeight="1" x14ac:dyDescent="0.3">
      <c r="A8" s="17" t="str">
        <f>'Vendor Tracker'!A8</f>
        <v>Wedding planner / coordinator</v>
      </c>
      <c r="B8" s="46" t="str">
        <f>IF('Vendor Tracker'!G8="","",'Vendor Tracker'!G8)</f>
        <v/>
      </c>
      <c r="C8" s="19" t="str">
        <f>'Vendor Tracker'!E8</f>
        <v>Not started</v>
      </c>
      <c r="D8" s="55" t="s">
        <v>60</v>
      </c>
      <c r="E8" s="55" t="s">
        <v>60</v>
      </c>
      <c r="F8" s="55" t="s">
        <v>60</v>
      </c>
      <c r="G8" s="55" t="s">
        <v>60</v>
      </c>
      <c r="H8" s="55" t="s">
        <v>60</v>
      </c>
      <c r="I8" s="55" t="s">
        <v>60</v>
      </c>
      <c r="J8" s="55" t="s">
        <v>60</v>
      </c>
      <c r="K8" s="55" t="s">
        <v>60</v>
      </c>
      <c r="L8" s="55" t="s">
        <v>60</v>
      </c>
      <c r="M8" s="55" t="s">
        <v>60</v>
      </c>
      <c r="N8" s="55" t="s">
        <v>60</v>
      </c>
      <c r="O8" s="55" t="s">
        <v>60</v>
      </c>
      <c r="P8" s="56">
        <f t="shared" si="0"/>
        <v>0</v>
      </c>
      <c r="Q8" s="19" t="str">
        <f t="shared" si="1"/>
        <v>Not started</v>
      </c>
    </row>
    <row r="9" spans="1:17" ht="24" customHeight="1" x14ac:dyDescent="0.3">
      <c r="A9" s="17" t="str">
        <f>'Vendor Tracker'!A9</f>
        <v>Photographer</v>
      </c>
      <c r="B9" s="46" t="str">
        <f>IF('Vendor Tracker'!G9="","",'Vendor Tracker'!G9)</f>
        <v/>
      </c>
      <c r="C9" s="19" t="str">
        <f>'Vendor Tracker'!E9</f>
        <v>Not started</v>
      </c>
      <c r="D9" s="55" t="s">
        <v>60</v>
      </c>
      <c r="E9" s="55" t="s">
        <v>60</v>
      </c>
      <c r="F9" s="55" t="s">
        <v>60</v>
      </c>
      <c r="G9" s="55" t="s">
        <v>60</v>
      </c>
      <c r="H9" s="55" t="s">
        <v>60</v>
      </c>
      <c r="I9" s="55" t="s">
        <v>60</v>
      </c>
      <c r="J9" s="55" t="s">
        <v>60</v>
      </c>
      <c r="K9" s="55" t="s">
        <v>60</v>
      </c>
      <c r="L9" s="55" t="s">
        <v>60</v>
      </c>
      <c r="M9" s="55" t="s">
        <v>60</v>
      </c>
      <c r="N9" s="55" t="s">
        <v>60</v>
      </c>
      <c r="O9" s="55" t="s">
        <v>60</v>
      </c>
      <c r="P9" s="56">
        <f t="shared" si="0"/>
        <v>0</v>
      </c>
      <c r="Q9" s="19" t="str">
        <f t="shared" si="1"/>
        <v>Not started</v>
      </c>
    </row>
    <row r="10" spans="1:17" ht="24" customHeight="1" x14ac:dyDescent="0.3">
      <c r="A10" s="17" t="str">
        <f>'Vendor Tracker'!A10</f>
        <v>Videographer</v>
      </c>
      <c r="B10" s="46" t="str">
        <f>IF('Vendor Tracker'!G10="","",'Vendor Tracker'!G10)</f>
        <v/>
      </c>
      <c r="C10" s="19" t="str">
        <f>'Vendor Tracker'!E10</f>
        <v>Not started</v>
      </c>
      <c r="D10" s="55" t="s">
        <v>60</v>
      </c>
      <c r="E10" s="55" t="s">
        <v>60</v>
      </c>
      <c r="F10" s="55" t="s">
        <v>60</v>
      </c>
      <c r="G10" s="55" t="s">
        <v>60</v>
      </c>
      <c r="H10" s="55" t="s">
        <v>60</v>
      </c>
      <c r="I10" s="55" t="s">
        <v>60</v>
      </c>
      <c r="J10" s="55" t="s">
        <v>60</v>
      </c>
      <c r="K10" s="55" t="s">
        <v>60</v>
      </c>
      <c r="L10" s="55" t="s">
        <v>60</v>
      </c>
      <c r="M10" s="55" t="s">
        <v>60</v>
      </c>
      <c r="N10" s="55" t="s">
        <v>60</v>
      </c>
      <c r="O10" s="55" t="s">
        <v>60</v>
      </c>
      <c r="P10" s="56">
        <f t="shared" si="0"/>
        <v>0</v>
      </c>
      <c r="Q10" s="19" t="str">
        <f t="shared" si="1"/>
        <v>Not started</v>
      </c>
    </row>
    <row r="11" spans="1:17" ht="24" customHeight="1" x14ac:dyDescent="0.3">
      <c r="A11" s="17" t="str">
        <f>'Vendor Tracker'!A11</f>
        <v>Caterer</v>
      </c>
      <c r="B11" s="46" t="str">
        <f>IF('Vendor Tracker'!G11="","",'Vendor Tracker'!G11)</f>
        <v/>
      </c>
      <c r="C11" s="19" t="str">
        <f>'Vendor Tracker'!E11</f>
        <v>Not started</v>
      </c>
      <c r="D11" s="55" t="s">
        <v>60</v>
      </c>
      <c r="E11" s="55" t="s">
        <v>60</v>
      </c>
      <c r="F11" s="55" t="s">
        <v>60</v>
      </c>
      <c r="G11" s="55" t="s">
        <v>60</v>
      </c>
      <c r="H11" s="55" t="s">
        <v>60</v>
      </c>
      <c r="I11" s="55" t="s">
        <v>60</v>
      </c>
      <c r="J11" s="55" t="s">
        <v>60</v>
      </c>
      <c r="K11" s="55" t="s">
        <v>60</v>
      </c>
      <c r="L11" s="55" t="s">
        <v>60</v>
      </c>
      <c r="M11" s="55" t="s">
        <v>60</v>
      </c>
      <c r="N11" s="55" t="s">
        <v>60</v>
      </c>
      <c r="O11" s="55" t="s">
        <v>60</v>
      </c>
      <c r="P11" s="56">
        <f t="shared" si="0"/>
        <v>0</v>
      </c>
      <c r="Q11" s="19" t="str">
        <f t="shared" si="1"/>
        <v>Not started</v>
      </c>
    </row>
    <row r="12" spans="1:17" ht="24" customHeight="1" x14ac:dyDescent="0.3">
      <c r="A12" s="17" t="str">
        <f>'Vendor Tracker'!A12</f>
        <v>Bartender / bar service</v>
      </c>
      <c r="B12" s="46" t="str">
        <f>IF('Vendor Tracker'!G12="","",'Vendor Tracker'!G12)</f>
        <v/>
      </c>
      <c r="C12" s="19" t="str">
        <f>'Vendor Tracker'!E12</f>
        <v>Not started</v>
      </c>
      <c r="D12" s="55" t="s">
        <v>60</v>
      </c>
      <c r="E12" s="55" t="s">
        <v>60</v>
      </c>
      <c r="F12" s="55" t="s">
        <v>60</v>
      </c>
      <c r="G12" s="55" t="s">
        <v>60</v>
      </c>
      <c r="H12" s="55" t="s">
        <v>60</v>
      </c>
      <c r="I12" s="55" t="s">
        <v>60</v>
      </c>
      <c r="J12" s="55" t="s">
        <v>60</v>
      </c>
      <c r="K12" s="55" t="s">
        <v>60</v>
      </c>
      <c r="L12" s="55" t="s">
        <v>60</v>
      </c>
      <c r="M12" s="55" t="s">
        <v>60</v>
      </c>
      <c r="N12" s="55" t="s">
        <v>60</v>
      </c>
      <c r="O12" s="55" t="s">
        <v>60</v>
      </c>
      <c r="P12" s="56">
        <f t="shared" si="0"/>
        <v>0</v>
      </c>
      <c r="Q12" s="19" t="str">
        <f t="shared" si="1"/>
        <v>Not started</v>
      </c>
    </row>
    <row r="13" spans="1:17" ht="24" customHeight="1" x14ac:dyDescent="0.3">
      <c r="A13" s="17" t="str">
        <f>'Vendor Tracker'!A13</f>
        <v>Florist</v>
      </c>
      <c r="B13" s="46" t="str">
        <f>IF('Vendor Tracker'!G13="","",'Vendor Tracker'!G13)</f>
        <v/>
      </c>
      <c r="C13" s="19" t="str">
        <f>'Vendor Tracker'!E13</f>
        <v>Not started</v>
      </c>
      <c r="D13" s="55" t="s">
        <v>60</v>
      </c>
      <c r="E13" s="55" t="s">
        <v>60</v>
      </c>
      <c r="F13" s="55" t="s">
        <v>60</v>
      </c>
      <c r="G13" s="55" t="s">
        <v>60</v>
      </c>
      <c r="H13" s="55" t="s">
        <v>60</v>
      </c>
      <c r="I13" s="55" t="s">
        <v>60</v>
      </c>
      <c r="J13" s="55" t="s">
        <v>60</v>
      </c>
      <c r="K13" s="55" t="s">
        <v>60</v>
      </c>
      <c r="L13" s="55" t="s">
        <v>60</v>
      </c>
      <c r="M13" s="55" t="s">
        <v>60</v>
      </c>
      <c r="N13" s="55" t="s">
        <v>60</v>
      </c>
      <c r="O13" s="55" t="s">
        <v>60</v>
      </c>
      <c r="P13" s="56">
        <f t="shared" si="0"/>
        <v>0</v>
      </c>
      <c r="Q13" s="19" t="str">
        <f t="shared" si="1"/>
        <v>Not started</v>
      </c>
    </row>
    <row r="14" spans="1:17" ht="24" customHeight="1" x14ac:dyDescent="0.3">
      <c r="A14" s="17" t="str">
        <f>'Vendor Tracker'!A14</f>
        <v>Decor designer / stylist</v>
      </c>
      <c r="B14" s="46" t="str">
        <f>IF('Vendor Tracker'!G14="","",'Vendor Tracker'!G14)</f>
        <v/>
      </c>
      <c r="C14" s="19" t="str">
        <f>'Vendor Tracker'!E14</f>
        <v>Not started</v>
      </c>
      <c r="D14" s="55" t="s">
        <v>60</v>
      </c>
      <c r="E14" s="55" t="s">
        <v>60</v>
      </c>
      <c r="F14" s="55" t="s">
        <v>60</v>
      </c>
      <c r="G14" s="55" t="s">
        <v>60</v>
      </c>
      <c r="H14" s="55" t="s">
        <v>60</v>
      </c>
      <c r="I14" s="55" t="s">
        <v>60</v>
      </c>
      <c r="J14" s="55" t="s">
        <v>60</v>
      </c>
      <c r="K14" s="55" t="s">
        <v>60</v>
      </c>
      <c r="L14" s="55" t="s">
        <v>60</v>
      </c>
      <c r="M14" s="55" t="s">
        <v>60</v>
      </c>
      <c r="N14" s="55" t="s">
        <v>60</v>
      </c>
      <c r="O14" s="55" t="s">
        <v>60</v>
      </c>
      <c r="P14" s="56">
        <f t="shared" si="0"/>
        <v>0</v>
      </c>
      <c r="Q14" s="19" t="str">
        <f t="shared" si="1"/>
        <v>Not started</v>
      </c>
    </row>
    <row r="15" spans="1:17" ht="24" customHeight="1" x14ac:dyDescent="0.3">
      <c r="A15" s="17" t="str">
        <f>'Vendor Tracker'!A15</f>
        <v>DJ / band</v>
      </c>
      <c r="B15" s="46" t="str">
        <f>IF('Vendor Tracker'!G15="","",'Vendor Tracker'!G15)</f>
        <v/>
      </c>
      <c r="C15" s="19" t="str">
        <f>'Vendor Tracker'!E15</f>
        <v>Not started</v>
      </c>
      <c r="D15" s="55" t="s">
        <v>60</v>
      </c>
      <c r="E15" s="55" t="s">
        <v>60</v>
      </c>
      <c r="F15" s="55" t="s">
        <v>60</v>
      </c>
      <c r="G15" s="55" t="s">
        <v>60</v>
      </c>
      <c r="H15" s="55" t="s">
        <v>60</v>
      </c>
      <c r="I15" s="55" t="s">
        <v>60</v>
      </c>
      <c r="J15" s="55" t="s">
        <v>60</v>
      </c>
      <c r="K15" s="55" t="s">
        <v>60</v>
      </c>
      <c r="L15" s="55" t="s">
        <v>60</v>
      </c>
      <c r="M15" s="55" t="s">
        <v>60</v>
      </c>
      <c r="N15" s="55" t="s">
        <v>60</v>
      </c>
      <c r="O15" s="55" t="s">
        <v>60</v>
      </c>
      <c r="P15" s="56">
        <f t="shared" si="0"/>
        <v>0</v>
      </c>
      <c r="Q15" s="19" t="str">
        <f t="shared" si="1"/>
        <v>Not started</v>
      </c>
    </row>
    <row r="16" spans="1:17" ht="24" customHeight="1" x14ac:dyDescent="0.3">
      <c r="A16" s="17" t="str">
        <f>'Vendor Tracker'!A16</f>
        <v>Ceremony musicians</v>
      </c>
      <c r="B16" s="46" t="str">
        <f>IF('Vendor Tracker'!G16="","",'Vendor Tracker'!G16)</f>
        <v/>
      </c>
      <c r="C16" s="19" t="str">
        <f>'Vendor Tracker'!E16</f>
        <v>Not started</v>
      </c>
      <c r="D16" s="55" t="s">
        <v>60</v>
      </c>
      <c r="E16" s="55" t="s">
        <v>60</v>
      </c>
      <c r="F16" s="55" t="s">
        <v>60</v>
      </c>
      <c r="G16" s="55" t="s">
        <v>60</v>
      </c>
      <c r="H16" s="55" t="s">
        <v>60</v>
      </c>
      <c r="I16" s="55" t="s">
        <v>60</v>
      </c>
      <c r="J16" s="55" t="s">
        <v>60</v>
      </c>
      <c r="K16" s="55" t="s">
        <v>60</v>
      </c>
      <c r="L16" s="55" t="s">
        <v>60</v>
      </c>
      <c r="M16" s="55" t="s">
        <v>60</v>
      </c>
      <c r="N16" s="55" t="s">
        <v>60</v>
      </c>
      <c r="O16" s="55" t="s">
        <v>60</v>
      </c>
      <c r="P16" s="56">
        <f t="shared" si="0"/>
        <v>0</v>
      </c>
      <c r="Q16" s="19" t="str">
        <f t="shared" si="1"/>
        <v>Not started</v>
      </c>
    </row>
    <row r="17" spans="1:17" ht="24" customHeight="1" x14ac:dyDescent="0.3">
      <c r="A17" s="17" t="str">
        <f>'Vendor Tracker'!A17</f>
        <v>Officiant</v>
      </c>
      <c r="B17" s="46" t="str">
        <f>IF('Vendor Tracker'!G17="","",'Vendor Tracker'!G17)</f>
        <v/>
      </c>
      <c r="C17" s="19" t="str">
        <f>'Vendor Tracker'!E17</f>
        <v>Not started</v>
      </c>
      <c r="D17" s="55" t="s">
        <v>60</v>
      </c>
      <c r="E17" s="55" t="s">
        <v>60</v>
      </c>
      <c r="F17" s="55" t="s">
        <v>60</v>
      </c>
      <c r="G17" s="55" t="s">
        <v>60</v>
      </c>
      <c r="H17" s="55" t="s">
        <v>60</v>
      </c>
      <c r="I17" s="55" t="s">
        <v>60</v>
      </c>
      <c r="J17" s="55" t="s">
        <v>60</v>
      </c>
      <c r="K17" s="55" t="s">
        <v>60</v>
      </c>
      <c r="L17" s="55" t="s">
        <v>60</v>
      </c>
      <c r="M17" s="55" t="s">
        <v>60</v>
      </c>
      <c r="N17" s="55" t="s">
        <v>60</v>
      </c>
      <c r="O17" s="55" t="s">
        <v>60</v>
      </c>
      <c r="P17" s="56">
        <f t="shared" si="0"/>
        <v>0</v>
      </c>
      <c r="Q17" s="19" t="str">
        <f t="shared" si="1"/>
        <v>Not started</v>
      </c>
    </row>
    <row r="18" spans="1:17" ht="24" customHeight="1" x14ac:dyDescent="0.3">
      <c r="A18" s="17" t="str">
        <f>'Vendor Tracker'!A18</f>
        <v>Hair stylist</v>
      </c>
      <c r="B18" s="46" t="str">
        <f>IF('Vendor Tracker'!G18="","",'Vendor Tracker'!G18)</f>
        <v/>
      </c>
      <c r="C18" s="19" t="str">
        <f>'Vendor Tracker'!E18</f>
        <v>Not started</v>
      </c>
      <c r="D18" s="55" t="s">
        <v>60</v>
      </c>
      <c r="E18" s="55" t="s">
        <v>60</v>
      </c>
      <c r="F18" s="55" t="s">
        <v>60</v>
      </c>
      <c r="G18" s="55" t="s">
        <v>60</v>
      </c>
      <c r="H18" s="55" t="s">
        <v>60</v>
      </c>
      <c r="I18" s="55" t="s">
        <v>60</v>
      </c>
      <c r="J18" s="55" t="s">
        <v>60</v>
      </c>
      <c r="K18" s="55" t="s">
        <v>60</v>
      </c>
      <c r="L18" s="55" t="s">
        <v>60</v>
      </c>
      <c r="M18" s="55" t="s">
        <v>60</v>
      </c>
      <c r="N18" s="55" t="s">
        <v>60</v>
      </c>
      <c r="O18" s="55" t="s">
        <v>60</v>
      </c>
      <c r="P18" s="56">
        <f t="shared" si="0"/>
        <v>0</v>
      </c>
      <c r="Q18" s="19" t="str">
        <f t="shared" si="1"/>
        <v>Not started</v>
      </c>
    </row>
    <row r="19" spans="1:17" ht="24" customHeight="1" x14ac:dyDescent="0.3">
      <c r="A19" s="17" t="str">
        <f>'Vendor Tracker'!A19</f>
        <v>Makeup artist</v>
      </c>
      <c r="B19" s="46" t="str">
        <f>IF('Vendor Tracker'!G19="","",'Vendor Tracker'!G19)</f>
        <v/>
      </c>
      <c r="C19" s="19" t="str">
        <f>'Vendor Tracker'!E19</f>
        <v>Not started</v>
      </c>
      <c r="D19" s="55" t="s">
        <v>60</v>
      </c>
      <c r="E19" s="55" t="s">
        <v>60</v>
      </c>
      <c r="F19" s="55" t="s">
        <v>60</v>
      </c>
      <c r="G19" s="55" t="s">
        <v>60</v>
      </c>
      <c r="H19" s="55" t="s">
        <v>60</v>
      </c>
      <c r="I19" s="55" t="s">
        <v>60</v>
      </c>
      <c r="J19" s="55" t="s">
        <v>60</v>
      </c>
      <c r="K19" s="55" t="s">
        <v>60</v>
      </c>
      <c r="L19" s="55" t="s">
        <v>60</v>
      </c>
      <c r="M19" s="55" t="s">
        <v>60</v>
      </c>
      <c r="N19" s="55" t="s">
        <v>60</v>
      </c>
      <c r="O19" s="55" t="s">
        <v>60</v>
      </c>
      <c r="P19" s="56">
        <f t="shared" si="0"/>
        <v>0</v>
      </c>
      <c r="Q19" s="19" t="str">
        <f t="shared" si="1"/>
        <v>Not started</v>
      </c>
    </row>
    <row r="20" spans="1:17" ht="24" customHeight="1" x14ac:dyDescent="0.3">
      <c r="A20" s="17" t="str">
        <f>'Vendor Tracker'!A20</f>
        <v>Baker / desserts</v>
      </c>
      <c r="B20" s="46" t="str">
        <f>IF('Vendor Tracker'!G20="","",'Vendor Tracker'!G20)</f>
        <v/>
      </c>
      <c r="C20" s="19" t="str">
        <f>'Vendor Tracker'!E20</f>
        <v>Not started</v>
      </c>
      <c r="D20" s="55" t="s">
        <v>60</v>
      </c>
      <c r="E20" s="55" t="s">
        <v>60</v>
      </c>
      <c r="F20" s="55" t="s">
        <v>60</v>
      </c>
      <c r="G20" s="55" t="s">
        <v>60</v>
      </c>
      <c r="H20" s="55" t="s">
        <v>60</v>
      </c>
      <c r="I20" s="55" t="s">
        <v>60</v>
      </c>
      <c r="J20" s="55" t="s">
        <v>60</v>
      </c>
      <c r="K20" s="55" t="s">
        <v>60</v>
      </c>
      <c r="L20" s="55" t="s">
        <v>60</v>
      </c>
      <c r="M20" s="55" t="s">
        <v>60</v>
      </c>
      <c r="N20" s="55" t="s">
        <v>60</v>
      </c>
      <c r="O20" s="55" t="s">
        <v>60</v>
      </c>
      <c r="P20" s="56">
        <f t="shared" si="0"/>
        <v>0</v>
      </c>
      <c r="Q20" s="19" t="str">
        <f t="shared" si="1"/>
        <v>Not started</v>
      </c>
    </row>
    <row r="21" spans="1:17" ht="24" customHeight="1" x14ac:dyDescent="0.3">
      <c r="A21" s="17" t="str">
        <f>'Vendor Tracker'!A21</f>
        <v>Rentals (tables, chairs, linens)</v>
      </c>
      <c r="B21" s="46" t="str">
        <f>IF('Vendor Tracker'!G21="","",'Vendor Tracker'!G21)</f>
        <v/>
      </c>
      <c r="C21" s="19" t="str">
        <f>'Vendor Tracker'!E21</f>
        <v>Not started</v>
      </c>
      <c r="D21" s="55" t="s">
        <v>60</v>
      </c>
      <c r="E21" s="55" t="s">
        <v>60</v>
      </c>
      <c r="F21" s="55" t="s">
        <v>60</v>
      </c>
      <c r="G21" s="55" t="s">
        <v>60</v>
      </c>
      <c r="H21" s="55" t="s">
        <v>60</v>
      </c>
      <c r="I21" s="55" t="s">
        <v>60</v>
      </c>
      <c r="J21" s="55" t="s">
        <v>60</v>
      </c>
      <c r="K21" s="55" t="s">
        <v>60</v>
      </c>
      <c r="L21" s="55" t="s">
        <v>60</v>
      </c>
      <c r="M21" s="55" t="s">
        <v>60</v>
      </c>
      <c r="N21" s="55" t="s">
        <v>60</v>
      </c>
      <c r="O21" s="55" t="s">
        <v>60</v>
      </c>
      <c r="P21" s="56">
        <f t="shared" si="0"/>
        <v>0</v>
      </c>
      <c r="Q21" s="19" t="str">
        <f t="shared" si="1"/>
        <v>Not started</v>
      </c>
    </row>
    <row r="22" spans="1:17" ht="24" customHeight="1" x14ac:dyDescent="0.3">
      <c r="A22" s="17" t="str">
        <f>'Vendor Tracker'!A22</f>
        <v>Lighting / AV</v>
      </c>
      <c r="B22" s="46" t="str">
        <f>IF('Vendor Tracker'!G22="","",'Vendor Tracker'!G22)</f>
        <v/>
      </c>
      <c r="C22" s="19" t="str">
        <f>'Vendor Tracker'!E22</f>
        <v>Not started</v>
      </c>
      <c r="D22" s="55" t="s">
        <v>60</v>
      </c>
      <c r="E22" s="55" t="s">
        <v>60</v>
      </c>
      <c r="F22" s="55" t="s">
        <v>60</v>
      </c>
      <c r="G22" s="55" t="s">
        <v>60</v>
      </c>
      <c r="H22" s="55" t="s">
        <v>60</v>
      </c>
      <c r="I22" s="55" t="s">
        <v>60</v>
      </c>
      <c r="J22" s="55" t="s">
        <v>60</v>
      </c>
      <c r="K22" s="55" t="s">
        <v>60</v>
      </c>
      <c r="L22" s="55" t="s">
        <v>60</v>
      </c>
      <c r="M22" s="55" t="s">
        <v>60</v>
      </c>
      <c r="N22" s="55" t="s">
        <v>60</v>
      </c>
      <c r="O22" s="55" t="s">
        <v>60</v>
      </c>
      <c r="P22" s="56">
        <f t="shared" si="0"/>
        <v>0</v>
      </c>
      <c r="Q22" s="19" t="str">
        <f t="shared" si="1"/>
        <v>Not started</v>
      </c>
    </row>
    <row r="23" spans="1:17" ht="24" customHeight="1" x14ac:dyDescent="0.3">
      <c r="A23" s="17" t="str">
        <f>'Vendor Tracker'!A23</f>
        <v>Transportation / shuttle</v>
      </c>
      <c r="B23" s="46" t="str">
        <f>IF('Vendor Tracker'!G23="","",'Vendor Tracker'!G23)</f>
        <v/>
      </c>
      <c r="C23" s="19" t="str">
        <f>'Vendor Tracker'!E23</f>
        <v>Not started</v>
      </c>
      <c r="D23" s="55" t="s">
        <v>60</v>
      </c>
      <c r="E23" s="55" t="s">
        <v>60</v>
      </c>
      <c r="F23" s="55" t="s">
        <v>60</v>
      </c>
      <c r="G23" s="55" t="s">
        <v>60</v>
      </c>
      <c r="H23" s="55" t="s">
        <v>60</v>
      </c>
      <c r="I23" s="55" t="s">
        <v>60</v>
      </c>
      <c r="J23" s="55" t="s">
        <v>60</v>
      </c>
      <c r="K23" s="55" t="s">
        <v>60</v>
      </c>
      <c r="L23" s="55" t="s">
        <v>60</v>
      </c>
      <c r="M23" s="55" t="s">
        <v>60</v>
      </c>
      <c r="N23" s="55" t="s">
        <v>60</v>
      </c>
      <c r="O23" s="55" t="s">
        <v>60</v>
      </c>
      <c r="P23" s="56">
        <f t="shared" si="0"/>
        <v>0</v>
      </c>
      <c r="Q23" s="19" t="str">
        <f t="shared" si="1"/>
        <v>Not started</v>
      </c>
    </row>
    <row r="24" spans="1:17" ht="24" customHeight="1" x14ac:dyDescent="0.3">
      <c r="A24" s="17" t="str">
        <f>'Vendor Tracker'!A24</f>
        <v>Stationery / invitations</v>
      </c>
      <c r="B24" s="46" t="str">
        <f>IF('Vendor Tracker'!G24="","",'Vendor Tracker'!G24)</f>
        <v/>
      </c>
      <c r="C24" s="19" t="str">
        <f>'Vendor Tracker'!E24</f>
        <v>Not started</v>
      </c>
      <c r="D24" s="55" t="s">
        <v>60</v>
      </c>
      <c r="E24" s="55" t="s">
        <v>60</v>
      </c>
      <c r="F24" s="55" t="s">
        <v>60</v>
      </c>
      <c r="G24" s="55" t="s">
        <v>60</v>
      </c>
      <c r="H24" s="55" t="s">
        <v>60</v>
      </c>
      <c r="I24" s="55" t="s">
        <v>60</v>
      </c>
      <c r="J24" s="55" t="s">
        <v>60</v>
      </c>
      <c r="K24" s="55" t="s">
        <v>60</v>
      </c>
      <c r="L24" s="55" t="s">
        <v>60</v>
      </c>
      <c r="M24" s="55" t="s">
        <v>60</v>
      </c>
      <c r="N24" s="55" t="s">
        <v>60</v>
      </c>
      <c r="O24" s="55" t="s">
        <v>60</v>
      </c>
      <c r="P24" s="56">
        <f t="shared" si="0"/>
        <v>0</v>
      </c>
      <c r="Q24" s="19" t="str">
        <f t="shared" si="1"/>
        <v>Not started</v>
      </c>
    </row>
    <row r="25" spans="1:17" ht="24" customHeight="1" x14ac:dyDescent="0.3">
      <c r="A25" s="17" t="str">
        <f>'Vendor Tracker'!A25</f>
        <v>Photo booth / entertainment</v>
      </c>
      <c r="B25" s="46" t="str">
        <f>IF('Vendor Tracker'!G25="","",'Vendor Tracker'!G25)</f>
        <v/>
      </c>
      <c r="C25" s="19" t="str">
        <f>'Vendor Tracker'!E25</f>
        <v>Not started</v>
      </c>
      <c r="D25" s="55" t="s">
        <v>60</v>
      </c>
      <c r="E25" s="55" t="s">
        <v>60</v>
      </c>
      <c r="F25" s="55" t="s">
        <v>60</v>
      </c>
      <c r="G25" s="55" t="s">
        <v>60</v>
      </c>
      <c r="H25" s="55" t="s">
        <v>60</v>
      </c>
      <c r="I25" s="55" t="s">
        <v>60</v>
      </c>
      <c r="J25" s="55" t="s">
        <v>60</v>
      </c>
      <c r="K25" s="55" t="s">
        <v>60</v>
      </c>
      <c r="L25" s="55" t="s">
        <v>60</v>
      </c>
      <c r="M25" s="55" t="s">
        <v>60</v>
      </c>
      <c r="N25" s="55" t="s">
        <v>60</v>
      </c>
      <c r="O25" s="55" t="s">
        <v>60</v>
      </c>
      <c r="P25" s="56">
        <f t="shared" si="0"/>
        <v>0</v>
      </c>
      <c r="Q25" s="19" t="str">
        <f t="shared" si="1"/>
        <v>Not started</v>
      </c>
    </row>
    <row r="26" spans="1:17" ht="24" customHeight="1" x14ac:dyDescent="0.3">
      <c r="A26" s="17" t="str">
        <f>'Vendor Tracker'!A26</f>
        <v>Hotel room block</v>
      </c>
      <c r="B26" s="46" t="str">
        <f>IF('Vendor Tracker'!G26="","",'Vendor Tracker'!G26)</f>
        <v/>
      </c>
      <c r="C26" s="19" t="str">
        <f>'Vendor Tracker'!E26</f>
        <v>Not started</v>
      </c>
      <c r="D26" s="55" t="s">
        <v>60</v>
      </c>
      <c r="E26" s="55" t="s">
        <v>60</v>
      </c>
      <c r="F26" s="55" t="s">
        <v>60</v>
      </c>
      <c r="G26" s="55" t="s">
        <v>60</v>
      </c>
      <c r="H26" s="55" t="s">
        <v>60</v>
      </c>
      <c r="I26" s="55" t="s">
        <v>60</v>
      </c>
      <c r="J26" s="55" t="s">
        <v>60</v>
      </c>
      <c r="K26" s="55" t="s">
        <v>60</v>
      </c>
      <c r="L26" s="55" t="s">
        <v>60</v>
      </c>
      <c r="M26" s="55" t="s">
        <v>60</v>
      </c>
      <c r="N26" s="55" t="s">
        <v>60</v>
      </c>
      <c r="O26" s="55" t="s">
        <v>60</v>
      </c>
      <c r="P26" s="56">
        <f t="shared" si="0"/>
        <v>0</v>
      </c>
      <c r="Q26" s="19" t="str">
        <f t="shared" si="1"/>
        <v>Not started</v>
      </c>
    </row>
    <row r="27" spans="1:17" ht="24" customHeight="1" x14ac:dyDescent="0.3">
      <c r="A27" s="17" t="str">
        <f>'Vendor Tracker'!A27</f>
        <v>Attire and alterations</v>
      </c>
      <c r="B27" s="46" t="str">
        <f>IF('Vendor Tracker'!G27="","",'Vendor Tracker'!G27)</f>
        <v/>
      </c>
      <c r="C27" s="19" t="str">
        <f>'Vendor Tracker'!E27</f>
        <v>Not started</v>
      </c>
      <c r="D27" s="55" t="s">
        <v>60</v>
      </c>
      <c r="E27" s="55" t="s">
        <v>60</v>
      </c>
      <c r="F27" s="55" t="s">
        <v>60</v>
      </c>
      <c r="G27" s="55" t="s">
        <v>60</v>
      </c>
      <c r="H27" s="55" t="s">
        <v>60</v>
      </c>
      <c r="I27" s="55" t="s">
        <v>60</v>
      </c>
      <c r="J27" s="55" t="s">
        <v>60</v>
      </c>
      <c r="K27" s="55" t="s">
        <v>60</v>
      </c>
      <c r="L27" s="55" t="s">
        <v>60</v>
      </c>
      <c r="M27" s="55" t="s">
        <v>60</v>
      </c>
      <c r="N27" s="55" t="s">
        <v>60</v>
      </c>
      <c r="O27" s="55" t="s">
        <v>60</v>
      </c>
      <c r="P27" s="56">
        <f t="shared" si="0"/>
        <v>0</v>
      </c>
      <c r="Q27" s="19" t="str">
        <f t="shared" si="1"/>
        <v>Not started</v>
      </c>
    </row>
    <row r="28" spans="1:17" ht="24" customHeight="1" x14ac:dyDescent="0.3">
      <c r="A28" s="17" t="str">
        <f>'Vendor Tracker'!A28</f>
        <v>Rehearsal dinner venue</v>
      </c>
      <c r="B28" s="46" t="str">
        <f>IF('Vendor Tracker'!G28="","",'Vendor Tracker'!G28)</f>
        <v/>
      </c>
      <c r="C28" s="19" t="str">
        <f>'Vendor Tracker'!E28</f>
        <v>Not started</v>
      </c>
      <c r="D28" s="55" t="s">
        <v>60</v>
      </c>
      <c r="E28" s="55" t="s">
        <v>60</v>
      </c>
      <c r="F28" s="55" t="s">
        <v>60</v>
      </c>
      <c r="G28" s="55" t="s">
        <v>60</v>
      </c>
      <c r="H28" s="55" t="s">
        <v>60</v>
      </c>
      <c r="I28" s="55" t="s">
        <v>60</v>
      </c>
      <c r="J28" s="55" t="s">
        <v>60</v>
      </c>
      <c r="K28" s="55" t="s">
        <v>60</v>
      </c>
      <c r="L28" s="55" t="s">
        <v>60</v>
      </c>
      <c r="M28" s="55" t="s">
        <v>60</v>
      </c>
      <c r="N28" s="55" t="s">
        <v>60</v>
      </c>
      <c r="O28" s="55" t="s">
        <v>60</v>
      </c>
      <c r="P28" s="56">
        <f t="shared" si="0"/>
        <v>0</v>
      </c>
      <c r="Q28" s="19" t="str">
        <f t="shared" si="1"/>
        <v>Not started</v>
      </c>
    </row>
    <row r="29" spans="1:17" ht="24" customHeight="1" x14ac:dyDescent="0.3">
      <c r="A29" s="17" t="str">
        <f>'Vendor Tracker'!A29</f>
        <v>Other 1</v>
      </c>
      <c r="B29" s="46" t="str">
        <f>IF('Vendor Tracker'!G29="","",'Vendor Tracker'!G29)</f>
        <v/>
      </c>
      <c r="C29" s="19" t="str">
        <f>'Vendor Tracker'!E29</f>
        <v>Not started</v>
      </c>
      <c r="D29" s="55" t="s">
        <v>60</v>
      </c>
      <c r="E29" s="55" t="s">
        <v>60</v>
      </c>
      <c r="F29" s="55" t="s">
        <v>60</v>
      </c>
      <c r="G29" s="55" t="s">
        <v>60</v>
      </c>
      <c r="H29" s="55" t="s">
        <v>60</v>
      </c>
      <c r="I29" s="55" t="s">
        <v>60</v>
      </c>
      <c r="J29" s="55" t="s">
        <v>60</v>
      </c>
      <c r="K29" s="55" t="s">
        <v>60</v>
      </c>
      <c r="L29" s="55" t="s">
        <v>60</v>
      </c>
      <c r="M29" s="55" t="s">
        <v>60</v>
      </c>
      <c r="N29" s="55" t="s">
        <v>60</v>
      </c>
      <c r="O29" s="55" t="s">
        <v>60</v>
      </c>
      <c r="P29" s="56">
        <f t="shared" si="0"/>
        <v>0</v>
      </c>
      <c r="Q29" s="19" t="str">
        <f t="shared" si="1"/>
        <v>Not started</v>
      </c>
    </row>
    <row r="30" spans="1:17" ht="24" customHeight="1" x14ac:dyDescent="0.3">
      <c r="A30" s="17" t="str">
        <f>'Vendor Tracker'!A30</f>
        <v>Other 2</v>
      </c>
      <c r="B30" s="46" t="str">
        <f>IF('Vendor Tracker'!G30="","",'Vendor Tracker'!G30)</f>
        <v/>
      </c>
      <c r="C30" s="19" t="str">
        <f>'Vendor Tracker'!E30</f>
        <v>Not started</v>
      </c>
      <c r="D30" s="55" t="s">
        <v>60</v>
      </c>
      <c r="E30" s="55" t="s">
        <v>60</v>
      </c>
      <c r="F30" s="55" t="s">
        <v>60</v>
      </c>
      <c r="G30" s="55" t="s">
        <v>60</v>
      </c>
      <c r="H30" s="55" t="s">
        <v>60</v>
      </c>
      <c r="I30" s="55" t="s">
        <v>60</v>
      </c>
      <c r="J30" s="55" t="s">
        <v>60</v>
      </c>
      <c r="K30" s="55" t="s">
        <v>60</v>
      </c>
      <c r="L30" s="55" t="s">
        <v>60</v>
      </c>
      <c r="M30" s="55" t="s">
        <v>60</v>
      </c>
      <c r="N30" s="55" t="s">
        <v>60</v>
      </c>
      <c r="O30" s="55" t="s">
        <v>60</v>
      </c>
      <c r="P30" s="56">
        <f t="shared" si="0"/>
        <v>0</v>
      </c>
      <c r="Q30" s="19" t="str">
        <f t="shared" si="1"/>
        <v>Not started</v>
      </c>
    </row>
    <row r="31" spans="1:17" ht="24" customHeight="1" x14ac:dyDescent="0.3">
      <c r="A31" s="17" t="str">
        <f>'Vendor Tracker'!A31</f>
        <v>Other 3</v>
      </c>
      <c r="B31" s="46" t="str">
        <f>IF('Vendor Tracker'!G31="","",'Vendor Tracker'!G31)</f>
        <v/>
      </c>
      <c r="C31" s="19" t="str">
        <f>'Vendor Tracker'!E31</f>
        <v>Not started</v>
      </c>
      <c r="D31" s="55" t="s">
        <v>60</v>
      </c>
      <c r="E31" s="55" t="s">
        <v>60</v>
      </c>
      <c r="F31" s="55" t="s">
        <v>60</v>
      </c>
      <c r="G31" s="55" t="s">
        <v>60</v>
      </c>
      <c r="H31" s="55" t="s">
        <v>60</v>
      </c>
      <c r="I31" s="55" t="s">
        <v>60</v>
      </c>
      <c r="J31" s="55" t="s">
        <v>60</v>
      </c>
      <c r="K31" s="55" t="s">
        <v>60</v>
      </c>
      <c r="L31" s="55" t="s">
        <v>60</v>
      </c>
      <c r="M31" s="55" t="s">
        <v>60</v>
      </c>
      <c r="N31" s="55" t="s">
        <v>60</v>
      </c>
      <c r="O31" s="55" t="s">
        <v>60</v>
      </c>
      <c r="P31" s="56">
        <f t="shared" si="0"/>
        <v>0</v>
      </c>
      <c r="Q31" s="19" t="str">
        <f t="shared" si="1"/>
        <v>Not started</v>
      </c>
    </row>
    <row r="32" spans="1:17" ht="24" customHeight="1" x14ac:dyDescent="0.3">
      <c r="A32" s="17" t="str">
        <f>'Vendor Tracker'!A32</f>
        <v>Other 4</v>
      </c>
      <c r="B32" s="46" t="str">
        <f>IF('Vendor Tracker'!G32="","",'Vendor Tracker'!G32)</f>
        <v/>
      </c>
      <c r="C32" s="19" t="str">
        <f>'Vendor Tracker'!E32</f>
        <v>Not started</v>
      </c>
      <c r="D32" s="55" t="s">
        <v>60</v>
      </c>
      <c r="E32" s="55" t="s">
        <v>60</v>
      </c>
      <c r="F32" s="55" t="s">
        <v>60</v>
      </c>
      <c r="G32" s="55" t="s">
        <v>60</v>
      </c>
      <c r="H32" s="55" t="s">
        <v>60</v>
      </c>
      <c r="I32" s="55" t="s">
        <v>60</v>
      </c>
      <c r="J32" s="55" t="s">
        <v>60</v>
      </c>
      <c r="K32" s="55" t="s">
        <v>60</v>
      </c>
      <c r="L32" s="55" t="s">
        <v>60</v>
      </c>
      <c r="M32" s="55" t="s">
        <v>60</v>
      </c>
      <c r="N32" s="55" t="s">
        <v>60</v>
      </c>
      <c r="O32" s="55" t="s">
        <v>60</v>
      </c>
      <c r="P32" s="56">
        <f t="shared" si="0"/>
        <v>0</v>
      </c>
      <c r="Q32" s="19" t="str">
        <f t="shared" si="1"/>
        <v>Not started</v>
      </c>
    </row>
  </sheetData>
  <mergeCells count="2">
    <mergeCell ref="A1:Q1"/>
    <mergeCell ref="B2:Q2"/>
  </mergeCells>
  <conditionalFormatting sqref="A7:Q32">
    <cfRule type="expression" dxfId="5" priority="2">
      <formula>$C7&lt;&gt;"Booked"</formula>
    </cfRule>
  </conditionalFormatting>
  <conditionalFormatting sqref="Q7:Q32">
    <cfRule type="expression" dxfId="4" priority="3">
      <formula>Q7="✓ Complete"</formula>
    </cfRule>
  </conditionalFormatting>
  <conditionalFormatting sqref="P7:P32">
    <cfRule type="dataBar" priority="4">
      <dataBar>
        <cfvo type="num" val="0"/>
        <cfvo type="num" val="1"/>
        <color rgb="FFF4A6B8"/>
      </dataBar>
      <extLst>
        <ext xmlns:x14="http://schemas.microsoft.com/office/spreadsheetml/2009/9/main" uri="{B025F937-C7B1-47D3-B67F-A62EFF666E3E}">
          <x14:id>{BB5023DD-30DC-4EFD-82D5-94E1C5B0B0F9}</x14:id>
        </ext>
      </extLst>
    </cfRule>
  </conditionalFormatting>
  <dataValidations count="1">
    <dataValidation type="list" allowBlank="1" sqref="D7:O32">
      <formula1>"☐,☑"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B5023DD-30DC-4EFD-82D5-94E1C5B0B0F9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F4A6B8"/>
            </x14:dataBar>
          </x14:cfRule>
          <xm:sqref>P7:P32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9D6"/>
    <pageSetUpPr fitToPage="1"/>
  </sheetPr>
  <dimension ref="A1:K66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K1"/>
    </sheetView>
  </sheetViews>
  <sheetFormatPr defaultColWidth="8.6640625" defaultRowHeight="14.4" x14ac:dyDescent="0.3"/>
  <cols>
    <col min="1" max="1" width="5" customWidth="1"/>
    <col min="2" max="2" width="30" customWidth="1"/>
    <col min="3" max="3" width="18" customWidth="1"/>
    <col min="4" max="5" width="14" customWidth="1"/>
    <col min="6" max="6" width="10" customWidth="1"/>
    <col min="7" max="7" width="14" customWidth="1"/>
    <col min="8" max="8" width="22" customWidth="1"/>
    <col min="9" max="9" width="11" customWidth="1"/>
    <col min="10" max="10" width="18" customWidth="1"/>
    <col min="11" max="11" width="34" customWidth="1"/>
  </cols>
  <sheetData>
    <row r="1" spans="1:11" ht="39.75" customHeight="1" x14ac:dyDescent="0.3">
      <c r="A1" s="100" t="s">
        <v>315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x14ac:dyDescent="0.3">
      <c r="A2" s="23" t="str">
        <f>HYPERLINK("#'Start Here'!A1","← Back to Start Here")</f>
        <v>← Back to Start Here</v>
      </c>
      <c r="B2" s="91" t="s">
        <v>316</v>
      </c>
      <c r="C2" s="91"/>
      <c r="D2" s="91"/>
      <c r="E2" s="91"/>
      <c r="F2" s="91"/>
      <c r="G2" s="91"/>
      <c r="H2" s="91"/>
      <c r="I2" s="91"/>
      <c r="J2" s="91"/>
      <c r="K2" s="91"/>
    </row>
    <row r="4" spans="1:11" ht="27.75" customHeight="1" x14ac:dyDescent="0.3">
      <c r="B4" s="57" t="s">
        <v>317</v>
      </c>
      <c r="C4" s="57" t="s">
        <v>318</v>
      </c>
      <c r="D4" s="57" t="s">
        <v>319</v>
      </c>
      <c r="E4" s="57" t="s">
        <v>320</v>
      </c>
      <c r="F4" s="57" t="s">
        <v>321</v>
      </c>
    </row>
    <row r="5" spans="1:11" ht="25.5" customHeight="1" x14ac:dyDescent="0.3">
      <c r="B5" s="58">
        <f>SUM(D7:D66)</f>
        <v>0</v>
      </c>
      <c r="C5" s="58">
        <f>SUMIFS(D7:D66,F7:F66,"☑")</f>
        <v>0</v>
      </c>
      <c r="D5" s="58">
        <f>B5-C5</f>
        <v>0</v>
      </c>
      <c r="E5" s="58">
        <f ca="1">SUMIFS(D7:D66,E7:E66,"&gt;="&amp;TODAY(),E7:E66,"&lt;="&amp;TODAY()+30,F7:F66,"&lt;&gt;☑")</f>
        <v>0</v>
      </c>
      <c r="F5" s="59">
        <f ca="1">COUNTIF(J7:J66,"OVERDUE")</f>
        <v>0</v>
      </c>
    </row>
    <row r="6" spans="1:11" ht="21.75" customHeight="1" x14ac:dyDescent="0.3">
      <c r="A6" s="60" t="s">
        <v>322</v>
      </c>
      <c r="B6" s="61" t="s">
        <v>64</v>
      </c>
      <c r="C6" s="61" t="s">
        <v>323</v>
      </c>
      <c r="D6" s="62">
        <v>1500</v>
      </c>
      <c r="E6" s="63">
        <v>46357</v>
      </c>
      <c r="F6" s="60" t="s">
        <v>324</v>
      </c>
      <c r="G6" s="63">
        <v>46346</v>
      </c>
      <c r="H6" s="61" t="s">
        <v>325</v>
      </c>
      <c r="I6" s="60" t="s">
        <v>324</v>
      </c>
      <c r="J6" s="60" t="str">
        <f t="shared" ref="J6:J37" ca="1" si="0">IF(D6="","",IF(F6="☑","Paid",IF(E6="","No due date",IF(E6&lt;TODAY(),"OVERDUE",IF(E6-TODAY()&lt;=14,"Due in 14 days",IF(E6-TODAY()&lt;=30,"Due in 30 days","Upcoming"))))))</f>
        <v>Paid</v>
      </c>
      <c r="K6" s="61" t="s">
        <v>326</v>
      </c>
    </row>
    <row r="7" spans="1:11" ht="21.75" customHeight="1" x14ac:dyDescent="0.3">
      <c r="A7" s="19" t="str">
        <f t="shared" ref="A7:A38" si="1">IF(B7="","",ROW()-6)</f>
        <v/>
      </c>
      <c r="B7" s="30"/>
      <c r="C7" s="30"/>
      <c r="D7" s="31"/>
      <c r="E7" s="64"/>
      <c r="F7" s="19" t="s">
        <v>60</v>
      </c>
      <c r="G7" s="64"/>
      <c r="H7" s="30"/>
      <c r="I7" s="19" t="s">
        <v>60</v>
      </c>
      <c r="J7" s="19" t="str">
        <f t="shared" ca="1" si="0"/>
        <v/>
      </c>
      <c r="K7" s="30"/>
    </row>
    <row r="8" spans="1:11" ht="21.75" customHeight="1" x14ac:dyDescent="0.3">
      <c r="A8" s="19" t="str">
        <f t="shared" si="1"/>
        <v/>
      </c>
      <c r="B8" s="30"/>
      <c r="C8" s="30"/>
      <c r="D8" s="31"/>
      <c r="E8" s="64"/>
      <c r="F8" s="19" t="s">
        <v>60</v>
      </c>
      <c r="G8" s="64"/>
      <c r="H8" s="30"/>
      <c r="I8" s="19" t="s">
        <v>60</v>
      </c>
      <c r="J8" s="19" t="str">
        <f t="shared" ca="1" si="0"/>
        <v/>
      </c>
      <c r="K8" s="30"/>
    </row>
    <row r="9" spans="1:11" ht="21.75" customHeight="1" x14ac:dyDescent="0.3">
      <c r="A9" s="19" t="str">
        <f t="shared" si="1"/>
        <v/>
      </c>
      <c r="B9" s="30"/>
      <c r="C9" s="30"/>
      <c r="D9" s="31"/>
      <c r="E9" s="64"/>
      <c r="F9" s="19" t="s">
        <v>60</v>
      </c>
      <c r="G9" s="64"/>
      <c r="H9" s="30"/>
      <c r="I9" s="19" t="s">
        <v>60</v>
      </c>
      <c r="J9" s="19" t="str">
        <f t="shared" ca="1" si="0"/>
        <v/>
      </c>
      <c r="K9" s="30"/>
    </row>
    <row r="10" spans="1:11" ht="21.75" customHeight="1" x14ac:dyDescent="0.3">
      <c r="A10" s="19" t="str">
        <f t="shared" si="1"/>
        <v/>
      </c>
      <c r="B10" s="30"/>
      <c r="C10" s="30"/>
      <c r="D10" s="31"/>
      <c r="E10" s="64"/>
      <c r="F10" s="19" t="s">
        <v>60</v>
      </c>
      <c r="G10" s="64"/>
      <c r="H10" s="30"/>
      <c r="I10" s="19" t="s">
        <v>60</v>
      </c>
      <c r="J10" s="19" t="str">
        <f t="shared" ca="1" si="0"/>
        <v/>
      </c>
      <c r="K10" s="30"/>
    </row>
    <row r="11" spans="1:11" ht="21.75" customHeight="1" x14ac:dyDescent="0.3">
      <c r="A11" s="19" t="str">
        <f t="shared" si="1"/>
        <v/>
      </c>
      <c r="B11" s="30"/>
      <c r="C11" s="30"/>
      <c r="D11" s="31"/>
      <c r="E11" s="64"/>
      <c r="F11" s="19" t="s">
        <v>60</v>
      </c>
      <c r="G11" s="64"/>
      <c r="H11" s="30"/>
      <c r="I11" s="19" t="s">
        <v>60</v>
      </c>
      <c r="J11" s="19" t="str">
        <f t="shared" ca="1" si="0"/>
        <v/>
      </c>
      <c r="K11" s="30"/>
    </row>
    <row r="12" spans="1:11" ht="21.75" customHeight="1" x14ac:dyDescent="0.3">
      <c r="A12" s="19" t="str">
        <f t="shared" si="1"/>
        <v/>
      </c>
      <c r="B12" s="30"/>
      <c r="C12" s="30"/>
      <c r="D12" s="31"/>
      <c r="E12" s="64"/>
      <c r="F12" s="19" t="s">
        <v>60</v>
      </c>
      <c r="G12" s="64"/>
      <c r="H12" s="30"/>
      <c r="I12" s="19" t="s">
        <v>60</v>
      </c>
      <c r="J12" s="19" t="str">
        <f t="shared" ca="1" si="0"/>
        <v/>
      </c>
      <c r="K12" s="30"/>
    </row>
    <row r="13" spans="1:11" ht="21.75" customHeight="1" x14ac:dyDescent="0.3">
      <c r="A13" s="19" t="str">
        <f t="shared" si="1"/>
        <v/>
      </c>
      <c r="B13" s="30"/>
      <c r="C13" s="30"/>
      <c r="D13" s="31"/>
      <c r="E13" s="64"/>
      <c r="F13" s="19" t="s">
        <v>60</v>
      </c>
      <c r="G13" s="64"/>
      <c r="H13" s="30"/>
      <c r="I13" s="19" t="s">
        <v>60</v>
      </c>
      <c r="J13" s="19" t="str">
        <f t="shared" ca="1" si="0"/>
        <v/>
      </c>
      <c r="K13" s="30"/>
    </row>
    <row r="14" spans="1:11" ht="21.75" customHeight="1" x14ac:dyDescent="0.3">
      <c r="A14" s="19" t="str">
        <f t="shared" si="1"/>
        <v/>
      </c>
      <c r="B14" s="30"/>
      <c r="C14" s="30"/>
      <c r="D14" s="31"/>
      <c r="E14" s="64"/>
      <c r="F14" s="19" t="s">
        <v>60</v>
      </c>
      <c r="G14" s="64"/>
      <c r="H14" s="30"/>
      <c r="I14" s="19" t="s">
        <v>60</v>
      </c>
      <c r="J14" s="19" t="str">
        <f t="shared" ca="1" si="0"/>
        <v/>
      </c>
      <c r="K14" s="30"/>
    </row>
    <row r="15" spans="1:11" ht="21.75" customHeight="1" x14ac:dyDescent="0.3">
      <c r="A15" s="19" t="str">
        <f t="shared" si="1"/>
        <v/>
      </c>
      <c r="B15" s="30"/>
      <c r="C15" s="30"/>
      <c r="D15" s="31"/>
      <c r="E15" s="64"/>
      <c r="F15" s="19" t="s">
        <v>60</v>
      </c>
      <c r="G15" s="64"/>
      <c r="H15" s="30"/>
      <c r="I15" s="19" t="s">
        <v>60</v>
      </c>
      <c r="J15" s="19" t="str">
        <f t="shared" ca="1" si="0"/>
        <v/>
      </c>
      <c r="K15" s="30"/>
    </row>
    <row r="16" spans="1:11" ht="21.75" customHeight="1" x14ac:dyDescent="0.3">
      <c r="A16" s="19" t="str">
        <f t="shared" si="1"/>
        <v/>
      </c>
      <c r="B16" s="30"/>
      <c r="C16" s="30"/>
      <c r="D16" s="31"/>
      <c r="E16" s="64"/>
      <c r="F16" s="19" t="s">
        <v>60</v>
      </c>
      <c r="G16" s="64"/>
      <c r="H16" s="30"/>
      <c r="I16" s="19" t="s">
        <v>60</v>
      </c>
      <c r="J16" s="19" t="str">
        <f t="shared" ca="1" si="0"/>
        <v/>
      </c>
      <c r="K16" s="30"/>
    </row>
    <row r="17" spans="1:11" ht="21.75" customHeight="1" x14ac:dyDescent="0.3">
      <c r="A17" s="19" t="str">
        <f t="shared" si="1"/>
        <v/>
      </c>
      <c r="B17" s="30"/>
      <c r="C17" s="30"/>
      <c r="D17" s="31"/>
      <c r="E17" s="64"/>
      <c r="F17" s="19" t="s">
        <v>60</v>
      </c>
      <c r="G17" s="64"/>
      <c r="H17" s="30"/>
      <c r="I17" s="19" t="s">
        <v>60</v>
      </c>
      <c r="J17" s="19" t="str">
        <f t="shared" ca="1" si="0"/>
        <v/>
      </c>
      <c r="K17" s="30"/>
    </row>
    <row r="18" spans="1:11" ht="21.75" customHeight="1" x14ac:dyDescent="0.3">
      <c r="A18" s="19" t="str">
        <f t="shared" si="1"/>
        <v/>
      </c>
      <c r="B18" s="30"/>
      <c r="C18" s="30"/>
      <c r="D18" s="31"/>
      <c r="E18" s="64"/>
      <c r="F18" s="19" t="s">
        <v>60</v>
      </c>
      <c r="G18" s="64"/>
      <c r="H18" s="30"/>
      <c r="I18" s="19" t="s">
        <v>60</v>
      </c>
      <c r="J18" s="19" t="str">
        <f t="shared" ca="1" si="0"/>
        <v/>
      </c>
      <c r="K18" s="30"/>
    </row>
    <row r="19" spans="1:11" ht="21.75" customHeight="1" x14ac:dyDescent="0.3">
      <c r="A19" s="19" t="str">
        <f t="shared" si="1"/>
        <v/>
      </c>
      <c r="B19" s="30"/>
      <c r="C19" s="30"/>
      <c r="D19" s="31"/>
      <c r="E19" s="64"/>
      <c r="F19" s="19" t="s">
        <v>60</v>
      </c>
      <c r="G19" s="64"/>
      <c r="H19" s="30"/>
      <c r="I19" s="19" t="s">
        <v>60</v>
      </c>
      <c r="J19" s="19" t="str">
        <f t="shared" ca="1" si="0"/>
        <v/>
      </c>
      <c r="K19" s="30"/>
    </row>
    <row r="20" spans="1:11" ht="21.75" customHeight="1" x14ac:dyDescent="0.3">
      <c r="A20" s="19" t="str">
        <f t="shared" si="1"/>
        <v/>
      </c>
      <c r="B20" s="30"/>
      <c r="C20" s="30"/>
      <c r="D20" s="31"/>
      <c r="E20" s="64"/>
      <c r="F20" s="19" t="s">
        <v>60</v>
      </c>
      <c r="G20" s="64"/>
      <c r="H20" s="30"/>
      <c r="I20" s="19" t="s">
        <v>60</v>
      </c>
      <c r="J20" s="19" t="str">
        <f t="shared" ca="1" si="0"/>
        <v/>
      </c>
      <c r="K20" s="30"/>
    </row>
    <row r="21" spans="1:11" ht="21.75" customHeight="1" x14ac:dyDescent="0.3">
      <c r="A21" s="19" t="str">
        <f t="shared" si="1"/>
        <v/>
      </c>
      <c r="B21" s="30"/>
      <c r="C21" s="30"/>
      <c r="D21" s="31"/>
      <c r="E21" s="64"/>
      <c r="F21" s="19" t="s">
        <v>60</v>
      </c>
      <c r="G21" s="64"/>
      <c r="H21" s="30"/>
      <c r="I21" s="19" t="s">
        <v>60</v>
      </c>
      <c r="J21" s="19" t="str">
        <f t="shared" ca="1" si="0"/>
        <v/>
      </c>
      <c r="K21" s="30"/>
    </row>
    <row r="22" spans="1:11" ht="21.75" customHeight="1" x14ac:dyDescent="0.3">
      <c r="A22" s="19" t="str">
        <f t="shared" si="1"/>
        <v/>
      </c>
      <c r="B22" s="30"/>
      <c r="C22" s="30"/>
      <c r="D22" s="31"/>
      <c r="E22" s="64"/>
      <c r="F22" s="19" t="s">
        <v>60</v>
      </c>
      <c r="G22" s="64"/>
      <c r="H22" s="30"/>
      <c r="I22" s="19" t="s">
        <v>60</v>
      </c>
      <c r="J22" s="19" t="str">
        <f t="shared" ca="1" si="0"/>
        <v/>
      </c>
      <c r="K22" s="30"/>
    </row>
    <row r="23" spans="1:11" ht="21.75" customHeight="1" x14ac:dyDescent="0.3">
      <c r="A23" s="19" t="str">
        <f t="shared" si="1"/>
        <v/>
      </c>
      <c r="B23" s="30"/>
      <c r="C23" s="30"/>
      <c r="D23" s="31"/>
      <c r="E23" s="64"/>
      <c r="F23" s="19" t="s">
        <v>60</v>
      </c>
      <c r="G23" s="64"/>
      <c r="H23" s="30"/>
      <c r="I23" s="19" t="s">
        <v>60</v>
      </c>
      <c r="J23" s="19" t="str">
        <f t="shared" ca="1" si="0"/>
        <v/>
      </c>
      <c r="K23" s="30"/>
    </row>
    <row r="24" spans="1:11" ht="21.75" customHeight="1" x14ac:dyDescent="0.3">
      <c r="A24" s="19" t="str">
        <f t="shared" si="1"/>
        <v/>
      </c>
      <c r="B24" s="30"/>
      <c r="C24" s="30"/>
      <c r="D24" s="31"/>
      <c r="E24" s="64"/>
      <c r="F24" s="19" t="s">
        <v>60</v>
      </c>
      <c r="G24" s="64"/>
      <c r="H24" s="30"/>
      <c r="I24" s="19" t="s">
        <v>60</v>
      </c>
      <c r="J24" s="19" t="str">
        <f t="shared" ca="1" si="0"/>
        <v/>
      </c>
      <c r="K24" s="30"/>
    </row>
    <row r="25" spans="1:11" ht="21.75" customHeight="1" x14ac:dyDescent="0.3">
      <c r="A25" s="19" t="str">
        <f t="shared" si="1"/>
        <v/>
      </c>
      <c r="B25" s="30"/>
      <c r="C25" s="30"/>
      <c r="D25" s="31"/>
      <c r="E25" s="64"/>
      <c r="F25" s="19" t="s">
        <v>60</v>
      </c>
      <c r="G25" s="64"/>
      <c r="H25" s="30"/>
      <c r="I25" s="19" t="s">
        <v>60</v>
      </c>
      <c r="J25" s="19" t="str">
        <f t="shared" ca="1" si="0"/>
        <v/>
      </c>
      <c r="K25" s="30"/>
    </row>
    <row r="26" spans="1:11" ht="21.75" customHeight="1" x14ac:dyDescent="0.3">
      <c r="A26" s="19" t="str">
        <f t="shared" si="1"/>
        <v/>
      </c>
      <c r="B26" s="30"/>
      <c r="C26" s="30"/>
      <c r="D26" s="31"/>
      <c r="E26" s="64"/>
      <c r="F26" s="19" t="s">
        <v>60</v>
      </c>
      <c r="G26" s="64"/>
      <c r="H26" s="30"/>
      <c r="I26" s="19" t="s">
        <v>60</v>
      </c>
      <c r="J26" s="19" t="str">
        <f t="shared" ca="1" si="0"/>
        <v/>
      </c>
      <c r="K26" s="30"/>
    </row>
    <row r="27" spans="1:11" ht="21.75" customHeight="1" x14ac:dyDescent="0.3">
      <c r="A27" s="19" t="str">
        <f t="shared" si="1"/>
        <v/>
      </c>
      <c r="B27" s="30"/>
      <c r="C27" s="30"/>
      <c r="D27" s="31"/>
      <c r="E27" s="64"/>
      <c r="F27" s="19" t="s">
        <v>60</v>
      </c>
      <c r="G27" s="64"/>
      <c r="H27" s="30"/>
      <c r="I27" s="19" t="s">
        <v>60</v>
      </c>
      <c r="J27" s="19" t="str">
        <f t="shared" ca="1" si="0"/>
        <v/>
      </c>
      <c r="K27" s="30"/>
    </row>
    <row r="28" spans="1:11" ht="21.75" customHeight="1" x14ac:dyDescent="0.3">
      <c r="A28" s="19" t="str">
        <f t="shared" si="1"/>
        <v/>
      </c>
      <c r="B28" s="30"/>
      <c r="C28" s="30"/>
      <c r="D28" s="31"/>
      <c r="E28" s="64"/>
      <c r="F28" s="19" t="s">
        <v>60</v>
      </c>
      <c r="G28" s="64"/>
      <c r="H28" s="30"/>
      <c r="I28" s="19" t="s">
        <v>60</v>
      </c>
      <c r="J28" s="19" t="str">
        <f t="shared" ca="1" si="0"/>
        <v/>
      </c>
      <c r="K28" s="30"/>
    </row>
    <row r="29" spans="1:11" ht="21.75" customHeight="1" x14ac:dyDescent="0.3">
      <c r="A29" s="19" t="str">
        <f t="shared" si="1"/>
        <v/>
      </c>
      <c r="B29" s="30"/>
      <c r="C29" s="30"/>
      <c r="D29" s="31"/>
      <c r="E29" s="64"/>
      <c r="F29" s="19" t="s">
        <v>60</v>
      </c>
      <c r="G29" s="64"/>
      <c r="H29" s="30"/>
      <c r="I29" s="19" t="s">
        <v>60</v>
      </c>
      <c r="J29" s="19" t="str">
        <f t="shared" ca="1" si="0"/>
        <v/>
      </c>
      <c r="K29" s="30"/>
    </row>
    <row r="30" spans="1:11" ht="21.75" customHeight="1" x14ac:dyDescent="0.3">
      <c r="A30" s="19" t="str">
        <f t="shared" si="1"/>
        <v/>
      </c>
      <c r="B30" s="30"/>
      <c r="C30" s="30"/>
      <c r="D30" s="31"/>
      <c r="E30" s="64"/>
      <c r="F30" s="19" t="s">
        <v>60</v>
      </c>
      <c r="G30" s="64"/>
      <c r="H30" s="30"/>
      <c r="I30" s="19" t="s">
        <v>60</v>
      </c>
      <c r="J30" s="19" t="str">
        <f t="shared" ca="1" si="0"/>
        <v/>
      </c>
      <c r="K30" s="30"/>
    </row>
    <row r="31" spans="1:11" ht="21.75" customHeight="1" x14ac:dyDescent="0.3">
      <c r="A31" s="19" t="str">
        <f t="shared" si="1"/>
        <v/>
      </c>
      <c r="B31" s="30"/>
      <c r="C31" s="30"/>
      <c r="D31" s="31"/>
      <c r="E31" s="64"/>
      <c r="F31" s="19" t="s">
        <v>60</v>
      </c>
      <c r="G31" s="64"/>
      <c r="H31" s="30"/>
      <c r="I31" s="19" t="s">
        <v>60</v>
      </c>
      <c r="J31" s="19" t="str">
        <f t="shared" ca="1" si="0"/>
        <v/>
      </c>
      <c r="K31" s="30"/>
    </row>
    <row r="32" spans="1:11" ht="21.75" customHeight="1" x14ac:dyDescent="0.3">
      <c r="A32" s="19" t="str">
        <f t="shared" si="1"/>
        <v/>
      </c>
      <c r="B32" s="30"/>
      <c r="C32" s="30"/>
      <c r="D32" s="31"/>
      <c r="E32" s="64"/>
      <c r="F32" s="19" t="s">
        <v>60</v>
      </c>
      <c r="G32" s="64"/>
      <c r="H32" s="30"/>
      <c r="I32" s="19" t="s">
        <v>60</v>
      </c>
      <c r="J32" s="19" t="str">
        <f t="shared" ca="1" si="0"/>
        <v/>
      </c>
      <c r="K32" s="30"/>
    </row>
    <row r="33" spans="1:11" ht="21.75" customHeight="1" x14ac:dyDescent="0.3">
      <c r="A33" s="19" t="str">
        <f t="shared" si="1"/>
        <v/>
      </c>
      <c r="B33" s="30"/>
      <c r="C33" s="30"/>
      <c r="D33" s="31"/>
      <c r="E33" s="64"/>
      <c r="F33" s="19" t="s">
        <v>60</v>
      </c>
      <c r="G33" s="64"/>
      <c r="H33" s="30"/>
      <c r="I33" s="19" t="s">
        <v>60</v>
      </c>
      <c r="J33" s="19" t="str">
        <f t="shared" ca="1" si="0"/>
        <v/>
      </c>
      <c r="K33" s="30"/>
    </row>
    <row r="34" spans="1:11" ht="21.75" customHeight="1" x14ac:dyDescent="0.3">
      <c r="A34" s="19" t="str">
        <f t="shared" si="1"/>
        <v/>
      </c>
      <c r="B34" s="30"/>
      <c r="C34" s="30"/>
      <c r="D34" s="31"/>
      <c r="E34" s="64"/>
      <c r="F34" s="19" t="s">
        <v>60</v>
      </c>
      <c r="G34" s="64"/>
      <c r="H34" s="30"/>
      <c r="I34" s="19" t="s">
        <v>60</v>
      </c>
      <c r="J34" s="19" t="str">
        <f t="shared" ca="1" si="0"/>
        <v/>
      </c>
      <c r="K34" s="30"/>
    </row>
    <row r="35" spans="1:11" ht="21.75" customHeight="1" x14ac:dyDescent="0.3">
      <c r="A35" s="19" t="str">
        <f t="shared" si="1"/>
        <v/>
      </c>
      <c r="B35" s="30"/>
      <c r="C35" s="30"/>
      <c r="D35" s="31"/>
      <c r="E35" s="64"/>
      <c r="F35" s="19" t="s">
        <v>60</v>
      </c>
      <c r="G35" s="64"/>
      <c r="H35" s="30"/>
      <c r="I35" s="19" t="s">
        <v>60</v>
      </c>
      <c r="J35" s="19" t="str">
        <f t="shared" ca="1" si="0"/>
        <v/>
      </c>
      <c r="K35" s="30"/>
    </row>
    <row r="36" spans="1:11" ht="21.75" customHeight="1" x14ac:dyDescent="0.3">
      <c r="A36" s="19" t="str">
        <f t="shared" si="1"/>
        <v/>
      </c>
      <c r="B36" s="30"/>
      <c r="C36" s="30"/>
      <c r="D36" s="31"/>
      <c r="E36" s="64"/>
      <c r="F36" s="19" t="s">
        <v>60</v>
      </c>
      <c r="G36" s="64"/>
      <c r="H36" s="30"/>
      <c r="I36" s="19" t="s">
        <v>60</v>
      </c>
      <c r="J36" s="19" t="str">
        <f t="shared" ca="1" si="0"/>
        <v/>
      </c>
      <c r="K36" s="30"/>
    </row>
    <row r="37" spans="1:11" ht="21.75" customHeight="1" x14ac:dyDescent="0.3">
      <c r="A37" s="19" t="str">
        <f t="shared" si="1"/>
        <v/>
      </c>
      <c r="B37" s="30"/>
      <c r="C37" s="30"/>
      <c r="D37" s="31"/>
      <c r="E37" s="64"/>
      <c r="F37" s="19" t="s">
        <v>60</v>
      </c>
      <c r="G37" s="64"/>
      <c r="H37" s="30"/>
      <c r="I37" s="19" t="s">
        <v>60</v>
      </c>
      <c r="J37" s="19" t="str">
        <f t="shared" ca="1" si="0"/>
        <v/>
      </c>
      <c r="K37" s="30"/>
    </row>
    <row r="38" spans="1:11" ht="21.75" customHeight="1" x14ac:dyDescent="0.3">
      <c r="A38" s="19" t="str">
        <f t="shared" si="1"/>
        <v/>
      </c>
      <c r="B38" s="30"/>
      <c r="C38" s="30"/>
      <c r="D38" s="31"/>
      <c r="E38" s="64"/>
      <c r="F38" s="19" t="s">
        <v>60</v>
      </c>
      <c r="G38" s="64"/>
      <c r="H38" s="30"/>
      <c r="I38" s="19" t="s">
        <v>60</v>
      </c>
      <c r="J38" s="19" t="str">
        <f t="shared" ref="J38:J66" ca="1" si="2">IF(D38="","",IF(F38="☑","Paid",IF(E38="","No due date",IF(E38&lt;TODAY(),"OVERDUE",IF(E38-TODAY()&lt;=14,"Due in 14 days",IF(E38-TODAY()&lt;=30,"Due in 30 days","Upcoming"))))))</f>
        <v/>
      </c>
      <c r="K38" s="30"/>
    </row>
    <row r="39" spans="1:11" ht="21.75" customHeight="1" x14ac:dyDescent="0.3">
      <c r="A39" s="19" t="str">
        <f t="shared" ref="A39:A70" si="3">IF(B39="","",ROW()-6)</f>
        <v/>
      </c>
      <c r="B39" s="30"/>
      <c r="C39" s="30"/>
      <c r="D39" s="31"/>
      <c r="E39" s="64"/>
      <c r="F39" s="19" t="s">
        <v>60</v>
      </c>
      <c r="G39" s="64"/>
      <c r="H39" s="30"/>
      <c r="I39" s="19" t="s">
        <v>60</v>
      </c>
      <c r="J39" s="19" t="str">
        <f t="shared" ca="1" si="2"/>
        <v/>
      </c>
      <c r="K39" s="30"/>
    </row>
    <row r="40" spans="1:11" ht="21.75" customHeight="1" x14ac:dyDescent="0.3">
      <c r="A40" s="19" t="str">
        <f t="shared" si="3"/>
        <v/>
      </c>
      <c r="B40" s="30"/>
      <c r="C40" s="30"/>
      <c r="D40" s="31"/>
      <c r="E40" s="64"/>
      <c r="F40" s="19" t="s">
        <v>60</v>
      </c>
      <c r="G40" s="64"/>
      <c r="H40" s="30"/>
      <c r="I40" s="19" t="s">
        <v>60</v>
      </c>
      <c r="J40" s="19" t="str">
        <f t="shared" ca="1" si="2"/>
        <v/>
      </c>
      <c r="K40" s="30"/>
    </row>
    <row r="41" spans="1:11" ht="21.75" customHeight="1" x14ac:dyDescent="0.3">
      <c r="A41" s="19" t="str">
        <f t="shared" si="3"/>
        <v/>
      </c>
      <c r="B41" s="30"/>
      <c r="C41" s="30"/>
      <c r="D41" s="31"/>
      <c r="E41" s="64"/>
      <c r="F41" s="19" t="s">
        <v>60</v>
      </c>
      <c r="G41" s="64"/>
      <c r="H41" s="30"/>
      <c r="I41" s="19" t="s">
        <v>60</v>
      </c>
      <c r="J41" s="19" t="str">
        <f t="shared" ca="1" si="2"/>
        <v/>
      </c>
      <c r="K41" s="30"/>
    </row>
    <row r="42" spans="1:11" ht="21.75" customHeight="1" x14ac:dyDescent="0.3">
      <c r="A42" s="19" t="str">
        <f t="shared" si="3"/>
        <v/>
      </c>
      <c r="B42" s="30"/>
      <c r="C42" s="30"/>
      <c r="D42" s="31"/>
      <c r="E42" s="64"/>
      <c r="F42" s="19" t="s">
        <v>60</v>
      </c>
      <c r="G42" s="64"/>
      <c r="H42" s="30"/>
      <c r="I42" s="19" t="s">
        <v>60</v>
      </c>
      <c r="J42" s="19" t="str">
        <f t="shared" ca="1" si="2"/>
        <v/>
      </c>
      <c r="K42" s="30"/>
    </row>
    <row r="43" spans="1:11" ht="21.75" customHeight="1" x14ac:dyDescent="0.3">
      <c r="A43" s="19" t="str">
        <f t="shared" si="3"/>
        <v/>
      </c>
      <c r="B43" s="30"/>
      <c r="C43" s="30"/>
      <c r="D43" s="31"/>
      <c r="E43" s="64"/>
      <c r="F43" s="19" t="s">
        <v>60</v>
      </c>
      <c r="G43" s="64"/>
      <c r="H43" s="30"/>
      <c r="I43" s="19" t="s">
        <v>60</v>
      </c>
      <c r="J43" s="19" t="str">
        <f t="shared" ca="1" si="2"/>
        <v/>
      </c>
      <c r="K43" s="30"/>
    </row>
    <row r="44" spans="1:11" ht="21.75" customHeight="1" x14ac:dyDescent="0.3">
      <c r="A44" s="19" t="str">
        <f t="shared" si="3"/>
        <v/>
      </c>
      <c r="B44" s="30"/>
      <c r="C44" s="30"/>
      <c r="D44" s="31"/>
      <c r="E44" s="64"/>
      <c r="F44" s="19" t="s">
        <v>60</v>
      </c>
      <c r="G44" s="64"/>
      <c r="H44" s="30"/>
      <c r="I44" s="19" t="s">
        <v>60</v>
      </c>
      <c r="J44" s="19" t="str">
        <f t="shared" ca="1" si="2"/>
        <v/>
      </c>
      <c r="K44" s="30"/>
    </row>
    <row r="45" spans="1:11" ht="21.75" customHeight="1" x14ac:dyDescent="0.3">
      <c r="A45" s="19" t="str">
        <f t="shared" si="3"/>
        <v/>
      </c>
      <c r="B45" s="30"/>
      <c r="C45" s="30"/>
      <c r="D45" s="31"/>
      <c r="E45" s="64"/>
      <c r="F45" s="19" t="s">
        <v>60</v>
      </c>
      <c r="G45" s="64"/>
      <c r="H45" s="30"/>
      <c r="I45" s="19" t="s">
        <v>60</v>
      </c>
      <c r="J45" s="19" t="str">
        <f t="shared" ca="1" si="2"/>
        <v/>
      </c>
      <c r="K45" s="30"/>
    </row>
    <row r="46" spans="1:11" ht="21.75" customHeight="1" x14ac:dyDescent="0.3">
      <c r="A46" s="19" t="str">
        <f t="shared" si="3"/>
        <v/>
      </c>
      <c r="B46" s="30"/>
      <c r="C46" s="30"/>
      <c r="D46" s="31"/>
      <c r="E46" s="64"/>
      <c r="F46" s="19" t="s">
        <v>60</v>
      </c>
      <c r="G46" s="64"/>
      <c r="H46" s="30"/>
      <c r="I46" s="19" t="s">
        <v>60</v>
      </c>
      <c r="J46" s="19" t="str">
        <f t="shared" ca="1" si="2"/>
        <v/>
      </c>
      <c r="K46" s="30"/>
    </row>
    <row r="47" spans="1:11" ht="21.75" customHeight="1" x14ac:dyDescent="0.3">
      <c r="A47" s="19" t="str">
        <f t="shared" si="3"/>
        <v/>
      </c>
      <c r="B47" s="30"/>
      <c r="C47" s="30"/>
      <c r="D47" s="31"/>
      <c r="E47" s="64"/>
      <c r="F47" s="19" t="s">
        <v>60</v>
      </c>
      <c r="G47" s="64"/>
      <c r="H47" s="30"/>
      <c r="I47" s="19" t="s">
        <v>60</v>
      </c>
      <c r="J47" s="19" t="str">
        <f t="shared" ca="1" si="2"/>
        <v/>
      </c>
      <c r="K47" s="30"/>
    </row>
    <row r="48" spans="1:11" ht="21.75" customHeight="1" x14ac:dyDescent="0.3">
      <c r="A48" s="19" t="str">
        <f t="shared" si="3"/>
        <v/>
      </c>
      <c r="B48" s="30"/>
      <c r="C48" s="30"/>
      <c r="D48" s="31"/>
      <c r="E48" s="64"/>
      <c r="F48" s="19" t="s">
        <v>60</v>
      </c>
      <c r="G48" s="64"/>
      <c r="H48" s="30"/>
      <c r="I48" s="19" t="s">
        <v>60</v>
      </c>
      <c r="J48" s="19" t="str">
        <f t="shared" ca="1" si="2"/>
        <v/>
      </c>
      <c r="K48" s="30"/>
    </row>
    <row r="49" spans="1:11" ht="21.75" customHeight="1" x14ac:dyDescent="0.3">
      <c r="A49" s="19" t="str">
        <f t="shared" si="3"/>
        <v/>
      </c>
      <c r="B49" s="30"/>
      <c r="C49" s="30"/>
      <c r="D49" s="31"/>
      <c r="E49" s="64"/>
      <c r="F49" s="19" t="s">
        <v>60</v>
      </c>
      <c r="G49" s="64"/>
      <c r="H49" s="30"/>
      <c r="I49" s="19" t="s">
        <v>60</v>
      </c>
      <c r="J49" s="19" t="str">
        <f t="shared" ca="1" si="2"/>
        <v/>
      </c>
      <c r="K49" s="30"/>
    </row>
    <row r="50" spans="1:11" ht="21.75" customHeight="1" x14ac:dyDescent="0.3">
      <c r="A50" s="19" t="str">
        <f t="shared" si="3"/>
        <v/>
      </c>
      <c r="B50" s="30"/>
      <c r="C50" s="30"/>
      <c r="D50" s="31"/>
      <c r="E50" s="64"/>
      <c r="F50" s="19" t="s">
        <v>60</v>
      </c>
      <c r="G50" s="64"/>
      <c r="H50" s="30"/>
      <c r="I50" s="19" t="s">
        <v>60</v>
      </c>
      <c r="J50" s="19" t="str">
        <f t="shared" ca="1" si="2"/>
        <v/>
      </c>
      <c r="K50" s="30"/>
    </row>
    <row r="51" spans="1:11" ht="21.75" customHeight="1" x14ac:dyDescent="0.3">
      <c r="A51" s="19" t="str">
        <f t="shared" si="3"/>
        <v/>
      </c>
      <c r="B51" s="30"/>
      <c r="C51" s="30"/>
      <c r="D51" s="31"/>
      <c r="E51" s="64"/>
      <c r="F51" s="19" t="s">
        <v>60</v>
      </c>
      <c r="G51" s="64"/>
      <c r="H51" s="30"/>
      <c r="I51" s="19" t="s">
        <v>60</v>
      </c>
      <c r="J51" s="19" t="str">
        <f t="shared" ca="1" si="2"/>
        <v/>
      </c>
      <c r="K51" s="30"/>
    </row>
    <row r="52" spans="1:11" ht="21.75" customHeight="1" x14ac:dyDescent="0.3">
      <c r="A52" s="19" t="str">
        <f t="shared" si="3"/>
        <v/>
      </c>
      <c r="B52" s="30"/>
      <c r="C52" s="30"/>
      <c r="D52" s="31"/>
      <c r="E52" s="64"/>
      <c r="F52" s="19" t="s">
        <v>60</v>
      </c>
      <c r="G52" s="64"/>
      <c r="H52" s="30"/>
      <c r="I52" s="19" t="s">
        <v>60</v>
      </c>
      <c r="J52" s="19" t="str">
        <f t="shared" ca="1" si="2"/>
        <v/>
      </c>
      <c r="K52" s="30"/>
    </row>
    <row r="53" spans="1:11" ht="21.75" customHeight="1" x14ac:dyDescent="0.3">
      <c r="A53" s="19" t="str">
        <f t="shared" si="3"/>
        <v/>
      </c>
      <c r="B53" s="30"/>
      <c r="C53" s="30"/>
      <c r="D53" s="31"/>
      <c r="E53" s="64"/>
      <c r="F53" s="19" t="s">
        <v>60</v>
      </c>
      <c r="G53" s="64"/>
      <c r="H53" s="30"/>
      <c r="I53" s="19" t="s">
        <v>60</v>
      </c>
      <c r="J53" s="19" t="str">
        <f t="shared" ca="1" si="2"/>
        <v/>
      </c>
      <c r="K53" s="30"/>
    </row>
    <row r="54" spans="1:11" ht="21.75" customHeight="1" x14ac:dyDescent="0.3">
      <c r="A54" s="19" t="str">
        <f t="shared" si="3"/>
        <v/>
      </c>
      <c r="B54" s="30"/>
      <c r="C54" s="30"/>
      <c r="D54" s="31"/>
      <c r="E54" s="64"/>
      <c r="F54" s="19" t="s">
        <v>60</v>
      </c>
      <c r="G54" s="64"/>
      <c r="H54" s="30"/>
      <c r="I54" s="19" t="s">
        <v>60</v>
      </c>
      <c r="J54" s="19" t="str">
        <f t="shared" ca="1" si="2"/>
        <v/>
      </c>
      <c r="K54" s="30"/>
    </row>
    <row r="55" spans="1:11" ht="21.75" customHeight="1" x14ac:dyDescent="0.3">
      <c r="A55" s="19" t="str">
        <f t="shared" si="3"/>
        <v/>
      </c>
      <c r="B55" s="30"/>
      <c r="C55" s="30"/>
      <c r="D55" s="31"/>
      <c r="E55" s="64"/>
      <c r="F55" s="19" t="s">
        <v>60</v>
      </c>
      <c r="G55" s="64"/>
      <c r="H55" s="30"/>
      <c r="I55" s="19" t="s">
        <v>60</v>
      </c>
      <c r="J55" s="19" t="str">
        <f t="shared" ca="1" si="2"/>
        <v/>
      </c>
      <c r="K55" s="30"/>
    </row>
    <row r="56" spans="1:11" ht="21.75" customHeight="1" x14ac:dyDescent="0.3">
      <c r="A56" s="19" t="str">
        <f t="shared" si="3"/>
        <v/>
      </c>
      <c r="B56" s="30"/>
      <c r="C56" s="30"/>
      <c r="D56" s="31"/>
      <c r="E56" s="64"/>
      <c r="F56" s="19" t="s">
        <v>60</v>
      </c>
      <c r="G56" s="64"/>
      <c r="H56" s="30"/>
      <c r="I56" s="19" t="s">
        <v>60</v>
      </c>
      <c r="J56" s="19" t="str">
        <f t="shared" ca="1" si="2"/>
        <v/>
      </c>
      <c r="K56" s="30"/>
    </row>
    <row r="57" spans="1:11" ht="21.75" customHeight="1" x14ac:dyDescent="0.3">
      <c r="A57" s="19" t="str">
        <f t="shared" si="3"/>
        <v/>
      </c>
      <c r="B57" s="30"/>
      <c r="C57" s="30"/>
      <c r="D57" s="31"/>
      <c r="E57" s="64"/>
      <c r="F57" s="19" t="s">
        <v>60</v>
      </c>
      <c r="G57" s="64"/>
      <c r="H57" s="30"/>
      <c r="I57" s="19" t="s">
        <v>60</v>
      </c>
      <c r="J57" s="19" t="str">
        <f t="shared" ca="1" si="2"/>
        <v/>
      </c>
      <c r="K57" s="30"/>
    </row>
    <row r="58" spans="1:11" ht="21.75" customHeight="1" x14ac:dyDescent="0.3">
      <c r="A58" s="19" t="str">
        <f t="shared" si="3"/>
        <v/>
      </c>
      <c r="B58" s="30"/>
      <c r="C58" s="30"/>
      <c r="D58" s="31"/>
      <c r="E58" s="64"/>
      <c r="F58" s="19" t="s">
        <v>60</v>
      </c>
      <c r="G58" s="64"/>
      <c r="H58" s="30"/>
      <c r="I58" s="19" t="s">
        <v>60</v>
      </c>
      <c r="J58" s="19" t="str">
        <f t="shared" ca="1" si="2"/>
        <v/>
      </c>
      <c r="K58" s="30"/>
    </row>
    <row r="59" spans="1:11" ht="21.75" customHeight="1" x14ac:dyDescent="0.3">
      <c r="A59" s="19" t="str">
        <f t="shared" si="3"/>
        <v/>
      </c>
      <c r="B59" s="30"/>
      <c r="C59" s="30"/>
      <c r="D59" s="31"/>
      <c r="E59" s="64"/>
      <c r="F59" s="19" t="s">
        <v>60</v>
      </c>
      <c r="G59" s="64"/>
      <c r="H59" s="30"/>
      <c r="I59" s="19" t="s">
        <v>60</v>
      </c>
      <c r="J59" s="19" t="str">
        <f t="shared" ca="1" si="2"/>
        <v/>
      </c>
      <c r="K59" s="30"/>
    </row>
    <row r="60" spans="1:11" ht="21.75" customHeight="1" x14ac:dyDescent="0.3">
      <c r="A60" s="19" t="str">
        <f t="shared" si="3"/>
        <v/>
      </c>
      <c r="B60" s="30"/>
      <c r="C60" s="30"/>
      <c r="D60" s="31"/>
      <c r="E60" s="64"/>
      <c r="F60" s="19" t="s">
        <v>60</v>
      </c>
      <c r="G60" s="64"/>
      <c r="H60" s="30"/>
      <c r="I60" s="19" t="s">
        <v>60</v>
      </c>
      <c r="J60" s="19" t="str">
        <f t="shared" ca="1" si="2"/>
        <v/>
      </c>
      <c r="K60" s="30"/>
    </row>
    <row r="61" spans="1:11" ht="21.75" customHeight="1" x14ac:dyDescent="0.3">
      <c r="A61" s="19" t="str">
        <f t="shared" si="3"/>
        <v/>
      </c>
      <c r="B61" s="30"/>
      <c r="C61" s="30"/>
      <c r="D61" s="31"/>
      <c r="E61" s="64"/>
      <c r="F61" s="19" t="s">
        <v>60</v>
      </c>
      <c r="G61" s="64"/>
      <c r="H61" s="30"/>
      <c r="I61" s="19" t="s">
        <v>60</v>
      </c>
      <c r="J61" s="19" t="str">
        <f t="shared" ca="1" si="2"/>
        <v/>
      </c>
      <c r="K61" s="30"/>
    </row>
    <row r="62" spans="1:11" ht="21.75" customHeight="1" x14ac:dyDescent="0.3">
      <c r="A62" s="19" t="str">
        <f t="shared" si="3"/>
        <v/>
      </c>
      <c r="B62" s="30"/>
      <c r="C62" s="30"/>
      <c r="D62" s="31"/>
      <c r="E62" s="64"/>
      <c r="F62" s="19" t="s">
        <v>60</v>
      </c>
      <c r="G62" s="64"/>
      <c r="H62" s="30"/>
      <c r="I62" s="19" t="s">
        <v>60</v>
      </c>
      <c r="J62" s="19" t="str">
        <f t="shared" ca="1" si="2"/>
        <v/>
      </c>
      <c r="K62" s="30"/>
    </row>
    <row r="63" spans="1:11" ht="21.75" customHeight="1" x14ac:dyDescent="0.3">
      <c r="A63" s="19" t="str">
        <f t="shared" si="3"/>
        <v/>
      </c>
      <c r="B63" s="30"/>
      <c r="C63" s="30"/>
      <c r="D63" s="31"/>
      <c r="E63" s="64"/>
      <c r="F63" s="19" t="s">
        <v>60</v>
      </c>
      <c r="G63" s="64"/>
      <c r="H63" s="30"/>
      <c r="I63" s="19" t="s">
        <v>60</v>
      </c>
      <c r="J63" s="19" t="str">
        <f t="shared" ca="1" si="2"/>
        <v/>
      </c>
      <c r="K63" s="30"/>
    </row>
    <row r="64" spans="1:11" ht="21.75" customHeight="1" x14ac:dyDescent="0.3">
      <c r="A64" s="19" t="str">
        <f t="shared" si="3"/>
        <v/>
      </c>
      <c r="B64" s="30"/>
      <c r="C64" s="30"/>
      <c r="D64" s="31"/>
      <c r="E64" s="64"/>
      <c r="F64" s="19" t="s">
        <v>60</v>
      </c>
      <c r="G64" s="64"/>
      <c r="H64" s="30"/>
      <c r="I64" s="19" t="s">
        <v>60</v>
      </c>
      <c r="J64" s="19" t="str">
        <f t="shared" ca="1" si="2"/>
        <v/>
      </c>
      <c r="K64" s="30"/>
    </row>
    <row r="65" spans="1:11" ht="21.75" customHeight="1" x14ac:dyDescent="0.3">
      <c r="A65" s="19" t="str">
        <f t="shared" si="3"/>
        <v/>
      </c>
      <c r="B65" s="30"/>
      <c r="C65" s="30"/>
      <c r="D65" s="31"/>
      <c r="E65" s="64"/>
      <c r="F65" s="19" t="s">
        <v>60</v>
      </c>
      <c r="G65" s="64"/>
      <c r="H65" s="30"/>
      <c r="I65" s="19" t="s">
        <v>60</v>
      </c>
      <c r="J65" s="19" t="str">
        <f t="shared" ca="1" si="2"/>
        <v/>
      </c>
      <c r="K65" s="30"/>
    </row>
    <row r="66" spans="1:11" ht="21.75" customHeight="1" x14ac:dyDescent="0.3">
      <c r="A66" s="19" t="str">
        <f t="shared" si="3"/>
        <v/>
      </c>
      <c r="B66" s="30"/>
      <c r="C66" s="30"/>
      <c r="D66" s="31"/>
      <c r="E66" s="64"/>
      <c r="F66" s="19" t="s">
        <v>60</v>
      </c>
      <c r="G66" s="64"/>
      <c r="H66" s="30"/>
      <c r="I66" s="19" t="s">
        <v>60</v>
      </c>
      <c r="J66" s="19" t="str">
        <f t="shared" ca="1" si="2"/>
        <v/>
      </c>
      <c r="K66" s="30"/>
    </row>
  </sheetData>
  <mergeCells count="2">
    <mergeCell ref="A1:K1"/>
    <mergeCell ref="B2:K2"/>
  </mergeCells>
  <conditionalFormatting sqref="A7:K66">
    <cfRule type="expression" dxfId="3" priority="2">
      <formula>$F7="☑"</formula>
    </cfRule>
  </conditionalFormatting>
  <conditionalFormatting sqref="J7:J66">
    <cfRule type="expression" dxfId="2" priority="3">
      <formula>J7="OVERDUE"</formula>
    </cfRule>
    <cfRule type="expression" dxfId="1" priority="4">
      <formula>J7="Due in 14 days"</formula>
    </cfRule>
    <cfRule type="expression" dxfId="0" priority="5">
      <formula>J7="Due in 30 days"</formula>
    </cfRule>
  </conditionalFormatting>
  <dataValidations count="4">
    <dataValidation type="list" allowBlank="1" sqref="C7:C66">
      <formula1>"Deposit,Installment,Final balance,Tip,Other"</formula1>
      <formula2>0</formula2>
    </dataValidation>
    <dataValidation type="list" allowBlank="1" sqref="H7:H66">
      <formula1>"Credit card,Check,Bank transfer / Zelle,Venmo / PayPal,Cash"</formula1>
      <formula2>0</formula2>
    </dataValidation>
    <dataValidation type="list" allowBlank="1" sqref="F7:F66 I7:I66">
      <formula1>"☐,☑"</formula1>
      <formula2>0</formula2>
    </dataValidation>
    <dataValidation type="date" operator="greaterThan" allowBlank="1" showErrorMessage="1" errorTitle="Date" error="Enter a valid date, like 03/15/2027." sqref="E7:E66 G7:G66">
      <formula1>36526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'Vendor Tracker'!$A$7:$A$32</xm:f>
          </x14:formula1>
          <x14:formula2>
            <xm:f>0</xm:f>
          </x14:formula2>
          <xm:sqref>B7:B66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Vendor Tracker</vt:lpstr>
      <vt:lpstr>Compare Quotes</vt:lpstr>
      <vt:lpstr>Questions to Ask</vt:lpstr>
      <vt:lpstr>Contract Checklist</vt:lpstr>
      <vt:lpstr>Payments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ThinkBook</cp:lastModifiedBy>
  <cp:revision>0</cp:revision>
  <dcterms:created xsi:type="dcterms:W3CDTF">2026-10-22T17:18:15Z</dcterms:created>
  <dcterms:modified xsi:type="dcterms:W3CDTF">2026-10-22T17:19:56Z</dcterms:modified>
  <dc:language>en-US</dc:language>
</cp:coreProperties>
</file>