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Venue Shortlist" sheetId="2" state="visible" r:id="rId4"/>
    <sheet name="True Cost" sheetId="3" state="visible" r:id="rId5"/>
    <sheet name="Tour Checklist" sheetId="4" state="visible" r:id="rId6"/>
    <sheet name="Scorecard" sheetId="5" state="visible" r:id="rId7"/>
    <sheet name="Contract Check" sheetId="6" state="visible" r:id="rId8"/>
    <sheet name="Tour Log"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<sst xmlns="http://schemas.openxmlformats.org/spreadsheetml/2006/main" count="378" uniqueCount="239">
  <si>
    <t xml:space="preserve">Wedding Venue Checklist</t>
  </si>
  <si>
    <t xml:space="preserve">Shortlist, tour, price and compare wedding venues with real numbers: true cost, a tour checklist, a scorecard and a contract check, all in one file.</t>
  </si>
  <si>
    <t xml:space="preserve">Wedding date (type yours)</t>
  </si>
  <si>
    <t xml:space="preserve">Guest count</t>
  </si>
  <si>
    <t xml:space="preserve">Venue budget ($)</t>
  </si>
  <si>
    <t xml:space="preserve">Days to go</t>
  </si>
  <si>
    <t xml:space="preserve">Venues on your list</t>
  </si>
  <si>
    <t xml:space="preserve">Toured so far</t>
  </si>
  <si>
    <t xml:space="preserve">Lowest all-in price</t>
  </si>
  <si>
    <t xml:space="preserve">Venues within budget</t>
  </si>
  <si>
    <t xml:space="preserve">Top pick right now</t>
  </si>
  <si>
    <t xml:space="preserve">Holds expiring in 7 days</t>
  </si>
  <si>
    <t xml:space="preserve">Next tour</t>
  </si>
  <si>
    <t xml:space="preserve">YOUR VENUES AT A GLANCE</t>
  </si>
  <si>
    <t xml:space="preserve">Venue</t>
  </si>
  <si>
    <t xml:space="preserve">Stage</t>
  </si>
  <si>
    <t xml:space="preserve">Hold status</t>
  </si>
  <si>
    <t xml:space="preserve">All-in ($)</t>
  </si>
  <si>
    <t xml:space="preserve">Per guest ($)</t>
  </si>
  <si>
    <t xml:space="preserve">In budget?</t>
  </si>
  <si>
    <t xml:space="preserve">Score</t>
  </si>
  <si>
    <t xml:space="preserve">Rank</t>
  </si>
  <si>
    <t xml:space="preserve">HOW TO USE THIS CHECKLIST</t>
  </si>
  <si>
    <t xml:space="preserve">1.  Enter your wedding date, guest count and venue budget in the yellow cards. The samples are only examples. Replace them with yours.</t>
  </si>
  <si>
    <t xml:space="preserve">2.  Add each venue on the Venue Shortlist. Capacity, date holds and budget checks calculate by themselves.</t>
  </si>
  <si>
    <t xml:space="preserve">3.  Before touring, review the Tour Checklist and tick your must-haves. On each tour, choose Yes, No or Ask for every item, and log the visit on the Tour Log.</t>
  </si>
  <si>
    <t xml:space="preserve">4.  When quotes arrive, enter every fee on True Cost. It adds service charge, tax, rentals and extras to show the real all-in price and the cost per guest.</t>
  </si>
  <si>
    <t xml:space="preserve">5.  Score each venue on the Scorecard and choose how much feel, checklist match and cost should count. The top pick appears here on Start Here.</t>
  </si>
  <si>
    <t xml:space="preserve">6.  Before you sign, run the Contract Check. Then move the venue to Booked and take the next step: hire your vendors.</t>
  </si>
  <si>
    <t xml:space="preserve">7.  Date holds expire. Add the expiration on the Venue Shortlist and Start Here will warn you when one is a week away.</t>
  </si>
  <si>
    <t xml:space="preserve">Created by Butterfly Soiree  |  butterflysoiree.com  |  Full-service, luxury, day-of and destination wedding planning in San Diego, California</t>
  </si>
  <si>
    <t xml:space="preserve">Venue Shortlist</t>
  </si>
  <si>
    <t xml:space="preserve">One row per venue. Capacity, budget and hold checks update automatically. Costs come from the True Cost tab, and scores from the Scorecard tab. The same six venues appear on every tab.</t>
  </si>
  <si>
    <t xml:space="preserve">#</t>
  </si>
  <si>
    <t xml:space="preserve">Venue name</t>
  </si>
  <si>
    <t xml:space="preserve">City / area</t>
  </si>
  <si>
    <t xml:space="preserve">Venue type</t>
  </si>
  <si>
    <t xml:space="preserve">Max capacity</t>
  </si>
  <si>
    <t xml:space="preserve">Fits guest count?</t>
  </si>
  <si>
    <t xml:space="preserve">Our date available?</t>
  </si>
  <si>
    <t xml:space="preserve">Hold expires</t>
  </si>
  <si>
    <t xml:space="preserve">Tour date</t>
  </si>
  <si>
    <t xml:space="preserve">All-in estimate ($)</t>
  </si>
  <si>
    <t xml:space="preserve">Within budget?</t>
  </si>
  <si>
    <t xml:space="preserve">Overall score</t>
  </si>
  <si>
    <t xml:space="preserve">Contact</t>
  </si>
  <si>
    <t xml:space="preserve">Phone</t>
  </si>
  <si>
    <t xml:space="preserve">Email</t>
  </si>
  <si>
    <t xml:space="preserve">Website</t>
  </si>
  <si>
    <t xml:space="preserve">Notes</t>
  </si>
  <si>
    <t xml:space="preserve">ex</t>
  </si>
  <si>
    <t xml:space="preserve">Sample Garden Estate (EXAMPLE)</t>
  </si>
  <si>
    <t xml:space="preserve">San Diego</t>
  </si>
  <si>
    <t xml:space="preserve">Garden / estate</t>
  </si>
  <si>
    <t xml:space="preserve">Hold</t>
  </si>
  <si>
    <t xml:space="preserve">Toured</t>
  </si>
  <si>
    <t xml:space="preserve">Casey Morgan</t>
  </si>
  <si>
    <t xml:space="preserve">(619) 555-0145</t>
  </si>
  <si>
    <t xml:space="preserve">events@sampleestate.com</t>
  </si>
  <si>
    <t xml:space="preserve">sampleestate.com</t>
  </si>
  <si>
    <t xml:space="preserve">Example row, not counted. Overwrite it.</t>
  </si>
  <si>
    <t xml:space="preserve">True Cost Calculator</t>
  </si>
  <si>
    <t xml:space="preserve">The headline price is rarely the real price. Enter each venue's quote and fees. Food and beverage is the greater of your minimum or your per-guest cost, and service charge, admin fee and gratuity are applied to it. Venues differ on what tax and fees apply to, so edit rows 25 to 30 if yours differ. The Sample column is an example and isn't used anywhere.</t>
  </si>
  <si>
    <t xml:space="preserve">Guest count and budget come from Start Here</t>
  </si>
  <si>
    <t xml:space="preserve">Sample (EXAMPLE)</t>
  </si>
  <si>
    <t xml:space="preserve">WHAT THE VENUE QUOTED YOU</t>
  </si>
  <si>
    <t xml:space="preserve">Venue rental fee ($)</t>
  </si>
  <si>
    <t xml:space="preserve">Ceremony fee ($)</t>
  </si>
  <si>
    <t xml:space="preserve">Food &amp; beverage minimum ($)</t>
  </si>
  <si>
    <t xml:space="preserve">Food cost per guest ($)</t>
  </si>
  <si>
    <t xml:space="preserve">Bar cost per guest ($)</t>
  </si>
  <si>
    <t xml:space="preserve">Service charge (% of food &amp; beverage)</t>
  </si>
  <si>
    <t xml:space="preserve">Admin / venue fee (% of food &amp; beverage)</t>
  </si>
  <si>
    <t xml:space="preserve">Sales tax (%)</t>
  </si>
  <si>
    <t xml:space="preserve">Sales tax applies to rental and ceremony fees? (Yes / No)</t>
  </si>
  <si>
    <t xml:space="preserve">No</t>
  </si>
  <si>
    <t xml:space="preserve">Gratuity (% of food &amp; beverage)</t>
  </si>
  <si>
    <t xml:space="preserve">Rentals: tables, chairs, linens ($)</t>
  </si>
  <si>
    <t xml:space="preserve">Setup / cleanup fee ($)</t>
  </si>
  <si>
    <t xml:space="preserve">Security / staffing ($)</t>
  </si>
  <si>
    <t xml:space="preserve">Valet, parking or shuttle ($)</t>
  </si>
  <si>
    <t xml:space="preserve">Insurance certificate (COI) ($)</t>
  </si>
  <si>
    <t xml:space="preserve">Overtime estimate ($)</t>
  </si>
  <si>
    <t xml:space="preserve">Cake-cutting, corkage or other fees ($)</t>
  </si>
  <si>
    <t xml:space="preserve">WHAT IT ACTUALLY ADDS UP TO</t>
  </si>
  <si>
    <t xml:space="preserve">Food &amp; beverage subtotal ($)</t>
  </si>
  <si>
    <t xml:space="preserve">Service charge ($)</t>
  </si>
  <si>
    <t xml:space="preserve">Admin / venue fee ($)</t>
  </si>
  <si>
    <t xml:space="preserve">Sales tax ($)</t>
  </si>
  <si>
    <t xml:space="preserve">Gratuity ($)</t>
  </si>
  <si>
    <t xml:space="preserve">Extras: rentals, setup, security, parking, insurance, overtime, other ($)</t>
  </si>
  <si>
    <t xml:space="preserve">ALL-IN TOTAL ($)</t>
  </si>
  <si>
    <t xml:space="preserve">Cost per guest ($)</t>
  </si>
  <si>
    <t xml:space="preserve">Budget left ($)</t>
  </si>
  <si>
    <t xml:space="preserve">Within your venue budget?</t>
  </si>
  <si>
    <t xml:space="preserve">Tour Checklist: Ask, Look, Check</t>
  </si>
  <si>
    <t xml:space="preserve">Bring this on every tour. Mark your must-haves, then choose Yes, No or Ask for each venue. A No on a must-have is flagged, and the Scorecard can remove that venue.</t>
  </si>
  <si>
    <t xml:space="preserve">Yes answers</t>
  </si>
  <si>
    <t xml:space="preserve">Still to ask</t>
  </si>
  <si>
    <t xml:space="preserve">Must-haves missed (No)</t>
  </si>
  <si>
    <t xml:space="preserve">Checklist match (Yes of answered)</t>
  </si>
  <si>
    <t xml:space="preserve">What to check</t>
  </si>
  <si>
    <t xml:space="preserve">Why it matters</t>
  </si>
  <si>
    <t xml:space="preserve">Must-have?</t>
  </si>
  <si>
    <t xml:space="preserve">DATES, CAPACITY AND SPACE</t>
  </si>
  <si>
    <t xml:space="preserve">Our date (or a close backup) is available</t>
  </si>
  <si>
    <t xml:space="preserve">A hold has an expiration date. Ask what it is.</t>
  </si>
  <si>
    <t xml:space="preserve">☐</t>
  </si>
  <si>
    <t xml:space="preserve">Capacity fits our guest count for ceremony and reception</t>
  </si>
  <si>
    <t xml:space="preserve">Check seated dinner and dancing, not just a standing capacity.</t>
  </si>
  <si>
    <t xml:space="preserve">Ceremony and reception are both on site</t>
  </si>
  <si>
    <t xml:space="preserve">Moving guests costs time and transport.</t>
  </si>
  <si>
    <t xml:space="preserve">There's a bridal suite or getting-ready space</t>
  </si>
  <si>
    <t xml:space="preserve">Photos and calm morning need space.</t>
  </si>
  <si>
    <t xml:space="preserve">There's enough room for a dance floor, bar and buffet or stations</t>
  </si>
  <si>
    <t xml:space="preserve">Ask to see a floor plan with your count.</t>
  </si>
  <si>
    <t xml:space="preserve">The venue shows well at our time of day</t>
  </si>
  <si>
    <t xml:space="preserve">Visit near your ceremony time if you can.</t>
  </si>
  <si>
    <t xml:space="preserve">COSTS AND CONTRACT</t>
  </si>
  <si>
    <t xml:space="preserve">Rental fee and what it includes are written down</t>
  </si>
  <si>
    <t xml:space="preserve">Tables, chairs, linens, staff, setup time.</t>
  </si>
  <si>
    <t xml:space="preserve">Food and beverage minimum is clear</t>
  </si>
  <si>
    <t xml:space="preserve">The minimum drives the real price.</t>
  </si>
  <si>
    <t xml:space="preserve">Service charge, admin fee and tax are disclosed</t>
  </si>
  <si>
    <t xml:space="preserve">Often added after the per-person price.</t>
  </si>
  <si>
    <t xml:space="preserve">Payment schedule and cancellation policy are fair</t>
  </si>
  <si>
    <t xml:space="preserve">Know what's refundable before you pay.</t>
  </si>
  <si>
    <t xml:space="preserve">Overtime rates are stated</t>
  </si>
  <si>
    <t xml:space="preserve">Reception timelines slip.</t>
  </si>
  <si>
    <t xml:space="preserve">There's a damage deposit and the terms are clear</t>
  </si>
  <si>
    <t xml:space="preserve">Ask when and how it's returned.</t>
  </si>
  <si>
    <t xml:space="preserve">FOOD AND DRINK</t>
  </si>
  <si>
    <t xml:space="preserve">Outside caterer is allowed, or in-house catering is strong</t>
  </si>
  <si>
    <t xml:space="preserve">Affects flexibility and cost.</t>
  </si>
  <si>
    <t xml:space="preserve">Alcohol policy is clear (bar service, outside alcohol, corkage)</t>
  </si>
  <si>
    <t xml:space="preserve">Rules vary by venue and state.</t>
  </si>
  <si>
    <t xml:space="preserve">A tasting is included or available</t>
  </si>
  <si>
    <t xml:space="preserve">Taste before you commit.</t>
  </si>
  <si>
    <t xml:space="preserve">Catering prep space is available</t>
  </si>
  <si>
    <t xml:space="preserve">Needed if you're bringing outside vendors.</t>
  </si>
  <si>
    <t xml:space="preserve">RULES AND LOGISTICS</t>
  </si>
  <si>
    <t xml:space="preserve">Music end time and noise limits fit our plans</t>
  </si>
  <si>
    <t xml:space="preserve">Many venues have strict curfews.</t>
  </si>
  <si>
    <t xml:space="preserve">Outside vendors are allowed, with no extra fee or approved list</t>
  </si>
  <si>
    <t xml:space="preserve">Some require an approved list.</t>
  </si>
  <si>
    <t xml:space="preserve">Decor rules fit (candles, confetti, sparklers, hanging items)</t>
  </si>
  <si>
    <t xml:space="preserve">Check the specifics before you design.</t>
  </si>
  <si>
    <t xml:space="preserve">Load-in and load-out windows work for vendors</t>
  </si>
  <si>
    <t xml:space="preserve">Affects floral and rental timing.</t>
  </si>
  <si>
    <t xml:space="preserve">A venue coordinator is included, or one is required</t>
  </si>
  <si>
    <t xml:space="preserve">Many U.S. venues require one.</t>
  </si>
  <si>
    <t xml:space="preserve">Insurance requirements are clear (certificate of insurance)</t>
  </si>
  <si>
    <t xml:space="preserve">Cost and paperwork vary.</t>
  </si>
  <si>
    <t xml:space="preserve">Security or staffing requirements are known</t>
  </si>
  <si>
    <t xml:space="preserve">Sometimes required for larger events.</t>
  </si>
  <si>
    <t xml:space="preserve">Parking is adequate, or valet or shuttle is available</t>
  </si>
  <si>
    <t xml:space="preserve">Think about elderly guests and late-night rides.</t>
  </si>
  <si>
    <t xml:space="preserve">COMFORT AND WEATHER</t>
  </si>
  <si>
    <t xml:space="preserve">There's an indoor or covered backup for weather</t>
  </si>
  <si>
    <t xml:space="preserve">Ask who decides and by when.</t>
  </si>
  <si>
    <t xml:space="preserve">Heating and cooling work for our season</t>
  </si>
  <si>
    <t xml:space="preserve">Evenings and summer heat both matter.</t>
  </si>
  <si>
    <t xml:space="preserve">Power and outlets are enough for DJ, lighting and caterer</t>
  </si>
  <si>
    <t xml:space="preserve">Ask about generators outdoors.</t>
  </si>
  <si>
    <t xml:space="preserve">Restrooms are enough, clean and accessible</t>
  </si>
  <si>
    <t xml:space="preserve">Especially at outdoor sites.</t>
  </si>
  <si>
    <t xml:space="preserve">Lighting is workable for evening photos</t>
  </si>
  <si>
    <t xml:space="preserve">Ask what's built in.</t>
  </si>
  <si>
    <t xml:space="preserve">Seating and layout are comfortable for guests</t>
  </si>
  <si>
    <t xml:space="preserve">Sit in the chairs they'd sit in.</t>
  </si>
  <si>
    <t xml:space="preserve">GUESTS AND ACCESS</t>
  </si>
  <si>
    <t xml:space="preserve">The venue is ADA accessible (step-free entry, accessible restrooms)</t>
  </si>
  <si>
    <t xml:space="preserve">Walk the path an accessible guest would take.</t>
  </si>
  <si>
    <t xml:space="preserve">Hotels are nearby for out-of-town guests</t>
  </si>
  <si>
    <t xml:space="preserve">Ask about group rates.</t>
  </si>
  <si>
    <t xml:space="preserve">Rideshare and drop-off areas are easy</t>
  </si>
  <si>
    <t xml:space="preserve">Helpful if guests are drinking.</t>
  </si>
  <si>
    <t xml:space="preserve">The venue feels welcoming and well maintained</t>
  </si>
  <si>
    <t xml:space="preserve">Trust your first impression.</t>
  </si>
  <si>
    <t xml:space="preserve">Scorecard: Pick Your Venue</t>
  </si>
  <si>
    <t xml:space="preserve">Score how each venue feels, then let the tool blend that with your tour checklist and the true cost. You choose how much each part counts.</t>
  </si>
  <si>
    <t xml:space="preserve">HOW MUCH SHOULD EACH PART COUNT?</t>
  </si>
  <si>
    <t xml:space="preserve">How the venue feels (scorecard below)</t>
  </si>
  <si>
    <t xml:space="preserve">Tour checklist match</t>
  </si>
  <si>
    <t xml:space="preserve">Cost value (lowest all-in scores highest)</t>
  </si>
  <si>
    <t xml:space="preserve">Total</t>
  </si>
  <si>
    <t xml:space="preserve">Remove venues that miss a must-have? (Yes / No)</t>
  </si>
  <si>
    <t xml:space="preserve">Yes</t>
  </si>
  <si>
    <t xml:space="preserve">SCORE EACH VENUE 1 (poor) TO 5 (excellent)</t>
  </si>
  <si>
    <t xml:space="preserve">Criteria</t>
  </si>
  <si>
    <t xml:space="preserve">Weight (1-5)</t>
  </si>
  <si>
    <t xml:space="preserve">Look and feel</t>
  </si>
  <si>
    <t xml:space="preserve">Ceremony space</t>
  </si>
  <si>
    <t xml:space="preserve">Reception space and flow</t>
  </si>
  <si>
    <t xml:space="preserve">Weather backup</t>
  </si>
  <si>
    <t xml:space="preserve">Catering and bar flexibility</t>
  </si>
  <si>
    <t xml:space="preserve">Parking and guest access</t>
  </si>
  <si>
    <t xml:space="preserve">Staff and coordinator quality</t>
  </si>
  <si>
    <t xml:space="preserve">Value for the money</t>
  </si>
  <si>
    <t xml:space="preserve">Gut feeling after the tour</t>
  </si>
  <si>
    <t xml:space="preserve">THE DECISION</t>
  </si>
  <si>
    <t xml:space="preserve">Feel score (out of 5)</t>
  </si>
  <si>
    <t xml:space="preserve">Checklist match (out of 5)</t>
  </si>
  <si>
    <t xml:space="preserve">Cost value (out of 5)</t>
  </si>
  <si>
    <t xml:space="preserve">Must-haves missed</t>
  </si>
  <si>
    <t xml:space="preserve">OVERALL SCORE (out of 5)</t>
  </si>
  <si>
    <t xml:space="preserve">Flags</t>
  </si>
  <si>
    <t xml:space="preserve">Top pick</t>
  </si>
  <si>
    <t xml:space="preserve">Contract Check Before You Sign</t>
  </si>
  <si>
    <t xml:space="preserve">Tick each item once it's in the written contract. Rows fade until a venue reaches Contract review or Booked on the Venue Shortlist.</t>
  </si>
  <si>
    <t xml:space="preserve">Names, date, hours and room(s) are correct</t>
  </si>
  <si>
    <t xml:space="preserve">Setup and teardown times are listed</t>
  </si>
  <si>
    <t xml:space="preserve">Total fees and payment schedule are written</t>
  </si>
  <si>
    <t xml:space="preserve">Deposit refund and cancellation terms are clear</t>
  </si>
  <si>
    <t xml:space="preserve">Minimum spend and guarantee deadline are stated</t>
  </si>
  <si>
    <t xml:space="preserve">Service charge, admin fee and tax are in writing</t>
  </si>
  <si>
    <t xml:space="preserve">Overtime and curfew terms are stated</t>
  </si>
  <si>
    <t xml:space="preserve">Outside vendor and alcohol rules are written</t>
  </si>
  <si>
    <t xml:space="preserve">Insurance and damage deposit terms are clear</t>
  </si>
  <si>
    <t xml:space="preserve">Weather backup plan is in writing</t>
  </si>
  <si>
    <t xml:space="preserve">Both parties have signed</t>
  </si>
  <si>
    <t xml:space="preserve">Signed copy saved (cloud and printed)</t>
  </si>
  <si>
    <t xml:space="preserve">Ready</t>
  </si>
  <si>
    <t xml:space="preserve">Status</t>
  </si>
  <si>
    <t xml:space="preserve">Not legal advice. If any term is unclear, ask the venue to explain it or have an attorney review the contract before you sign.</t>
  </si>
  <si>
    <t xml:space="preserve">Tour Log</t>
  </si>
  <si>
    <t xml:space="preserve">Log every visit while it's fresh. Note the time of day, since lighting and noise change. Follow-ups you tick off fade out.</t>
  </si>
  <si>
    <t xml:space="preserve">Time of day</t>
  </si>
  <si>
    <t xml:space="preserve">Who came</t>
  </si>
  <si>
    <t xml:space="preserve">What we loved</t>
  </si>
  <si>
    <t xml:space="preserve">Concerns</t>
  </si>
  <si>
    <t xml:space="preserve">Follow-up questions</t>
  </si>
  <si>
    <t xml:space="preserve">Follow-up done</t>
  </si>
  <si>
    <t xml:space="preserve">Gut rating (1-5)</t>
  </si>
  <si>
    <t xml:space="preserve">4:00 PM</t>
  </si>
  <si>
    <t xml:space="preserve">Both partners, one parent</t>
  </si>
  <si>
    <t xml:space="preserve">Ceremony lawn at golden hour, helpful coordinator</t>
  </si>
  <si>
    <t xml:space="preserve">Parking is limited; indoor backup feels small</t>
  </si>
  <si>
    <t xml:space="preserve">Ask about valet and the rain plan capacity</t>
  </si>
</sst>
</file>

<file path=xl/styles.xml><?xml version="1.0" encoding="utf-8"?>
<styleSheet xmlns="http://schemas.openxmlformats.org/spreadsheetml/2006/main">
  <numFmts count="9">
    <numFmt numFmtId="164" formatCode="General"/>
    <numFmt numFmtId="165" formatCode="mm/dd/yyyy"/>
    <numFmt numFmtId="166" formatCode="0"/>
    <numFmt numFmtId="167" formatCode="\$#,##0"/>
    <numFmt numFmtId="168" formatCode="mmm\ d&quot;, &quot;yyyy"/>
    <numFmt numFmtId="169" formatCode="0.00"/>
    <numFmt numFmtId="170" formatCode="0.0%"/>
    <numFmt numFmtId="171" formatCode="0.00%"/>
    <numFmt numFmtId="172" formatCode="0%"/>
  </numFmts>
  <fonts count="28">
    <font>
      <sz val="11"/>
      <color theme="1"/>
      <name val="Calibri"/>
      <family val="2"/>
      <charset val="1"/>
    </font>
    <font>
      <sz val="10"/>
      <name val="Arial"/>
      <family val="0"/>
    </font>
    <font>
      <sz val="10"/>
      <name val="Arial"/>
      <family val="0"/>
    </font>
    <font>
      <sz val="10"/>
      <name val="Arial"/>
      <family val="0"/>
    </font>
    <font>
      <b val="true"/>
      <sz val="24"/>
      <color rgb="FF5B4B7A"/>
      <name val="Arial"/>
      <family val="0"/>
      <charset val="1"/>
    </font>
    <font>
      <i val="true"/>
      <sz val="10"/>
      <color rgb="FF4A3F5C"/>
      <name val="Arial"/>
      <family val="0"/>
      <charset val="1"/>
    </font>
    <font>
      <b val="true"/>
      <sz val="9"/>
      <color rgb="FF4A3F5C"/>
      <name val="Arial"/>
      <family val="0"/>
      <charset val="1"/>
    </font>
    <font>
      <b val="true"/>
      <sz val="18"/>
      <color rgb="FF0000FF"/>
      <name val="Arial"/>
      <family val="0"/>
      <charset val="1"/>
    </font>
    <font>
      <b val="true"/>
      <sz val="18"/>
      <color rgb="FF4A3F5C"/>
      <name val="Arial"/>
      <family val="0"/>
      <charset val="1"/>
    </font>
    <font>
      <b val="true"/>
      <sz val="14"/>
      <color rgb="FF4A3F5C"/>
      <name val="Arial"/>
      <family val="0"/>
      <charset val="1"/>
    </font>
    <font>
      <b val="true"/>
      <sz val="10"/>
      <color rgb="FF4A3F5C"/>
      <name val="Arial"/>
      <family val="0"/>
      <charset val="1"/>
    </font>
    <font>
      <b val="true"/>
      <u val="single"/>
      <sz val="10"/>
      <color rgb="FF5B4B7A"/>
      <name val="Arial"/>
      <family val="0"/>
      <charset val="1"/>
    </font>
    <font>
      <b val="true"/>
      <sz val="10"/>
      <color rgb="FF7A64A8"/>
      <name val="Arial"/>
      <family val="0"/>
      <charset val="1"/>
    </font>
    <font>
      <b val="true"/>
      <sz val="10"/>
      <color rgb="FF3E3350"/>
      <name val="Arial"/>
      <family val="0"/>
      <charset val="1"/>
    </font>
    <font>
      <sz val="10"/>
      <color rgb="FF4A3F5C"/>
      <name val="Arial"/>
      <family val="0"/>
      <charset val="1"/>
    </font>
    <font>
      <i val="true"/>
      <sz val="9"/>
      <color rgb="FF4A3F5C"/>
      <name val="Arial"/>
      <family val="0"/>
      <charset val="1"/>
    </font>
    <font>
      <b val="true"/>
      <sz val="20"/>
      <color rgb="FF5B4B7A"/>
      <name val="Arial"/>
      <family val="0"/>
      <charset val="1"/>
    </font>
    <font>
      <u val="single"/>
      <sz val="9"/>
      <color rgb="FF6B5B95"/>
      <name val="Arial"/>
      <family val="0"/>
      <charset val="1"/>
    </font>
    <font>
      <i val="true"/>
      <sz val="10"/>
      <color rgb="FF8E849C"/>
      <name val="Arial"/>
      <family val="0"/>
      <charset val="1"/>
    </font>
    <font>
      <b val="true"/>
      <sz val="10"/>
      <color rgb="FF0000FF"/>
      <name val="Arial"/>
      <family val="0"/>
      <charset val="1"/>
    </font>
    <font>
      <sz val="10"/>
      <color rgb="FF0000FF"/>
      <name val="Arial"/>
      <family val="0"/>
      <charset val="1"/>
    </font>
    <font>
      <b val="true"/>
      <sz val="11"/>
      <color rgb="FF3E3350"/>
      <name val="Arial"/>
      <family val="0"/>
      <charset val="1"/>
    </font>
    <font>
      <b val="true"/>
      <i val="true"/>
      <sz val="10"/>
      <color rgb="FF8E849C"/>
      <name val="Arial"/>
      <family val="0"/>
      <charset val="1"/>
    </font>
    <font>
      <sz val="14"/>
      <color rgb="FF7A64A8"/>
      <name val="Arial"/>
      <family val="0"/>
      <charset val="1"/>
    </font>
    <font>
      <i val="true"/>
      <sz val="9"/>
      <color rgb="FF8A2E4B"/>
      <name val="Arial"/>
      <family val="0"/>
      <charset val="1"/>
    </font>
    <font>
      <b val="true"/>
      <sz val="9"/>
      <color rgb="FF8A2E4B"/>
      <name val="Arial"/>
      <family val="0"/>
      <charset val="1"/>
    </font>
    <font>
      <b val="true"/>
      <sz val="12"/>
      <color rgb="FF4A3F5C"/>
      <name val="Arial"/>
      <family val="0"/>
      <charset val="1"/>
    </font>
    <font>
      <sz val="13"/>
      <color rgb="FF7A64A8"/>
      <name val="Arial"/>
      <family val="0"/>
      <charset val="1"/>
    </font>
  </fonts>
  <fills count="18">
    <fill>
      <patternFill patternType="none"/>
    </fill>
    <fill>
      <patternFill patternType="gray125"/>
    </fill>
    <fill>
      <patternFill patternType="solid">
        <fgColor rgb="FFE8E0F5"/>
        <bgColor rgb="FFE3DCEE"/>
      </patternFill>
    </fill>
    <fill>
      <patternFill patternType="solid">
        <fgColor rgb="FFFFE9D6"/>
        <bgColor rgb="FFFDE2E4"/>
      </patternFill>
    </fill>
    <fill>
      <patternFill patternType="solid">
        <fgColor rgb="FFFFF4CC"/>
        <bgColor rgb="FFFFE9D6"/>
      </patternFill>
    </fill>
    <fill>
      <patternFill patternType="solid">
        <fgColor rgb="FFFFFFFF"/>
        <bgColor rgb="FFF7F3FA"/>
      </patternFill>
    </fill>
    <fill>
      <patternFill patternType="solid">
        <fgColor rgb="FFDCEBFA"/>
        <bgColor rgb="FFD9F0EE"/>
      </patternFill>
    </fill>
    <fill>
      <patternFill patternType="solid">
        <fgColor rgb="FFDFF3E4"/>
        <bgColor rgb="FFD9F0EE"/>
      </patternFill>
    </fill>
    <fill>
      <patternFill patternType="solid">
        <fgColor rgb="FFFDE2E4"/>
        <bgColor rgb="FFF3E1F0"/>
      </patternFill>
    </fill>
    <fill>
      <patternFill patternType="solid">
        <fgColor rgb="FFD9F0EE"/>
        <bgColor rgb="FFDFF3E4"/>
      </patternFill>
    </fill>
    <fill>
      <patternFill patternType="solid">
        <fgColor rgb="FFBFE3CD"/>
        <bgColor rgb="FFB5E0C3"/>
      </patternFill>
    </fill>
    <fill>
      <patternFill patternType="solid">
        <fgColor rgb="FFB8EBF0"/>
        <bgColor rgb="FFBFE3CD"/>
      </patternFill>
    </fill>
    <fill>
      <patternFill patternType="solid">
        <fgColor rgb="FFF3E1F0"/>
        <bgColor rgb="FFE8E0F5"/>
      </patternFill>
    </fill>
    <fill>
      <patternFill patternType="solid">
        <fgColor rgb="FFF7F3FA"/>
        <bgColor rgb="FFF5F2F8"/>
      </patternFill>
    </fill>
    <fill>
      <patternFill patternType="solid">
        <fgColor rgb="FFBFD9F2"/>
        <bgColor rgb="FFB8D8F0"/>
      </patternFill>
    </fill>
    <fill>
      <patternFill patternType="solid">
        <fgColor rgb="FFB8D8F0"/>
        <bgColor rgb="FFBFD9F2"/>
      </patternFill>
    </fill>
    <fill>
      <patternFill patternType="solid">
        <fgColor rgb="FFF8C8D4"/>
        <bgColor rgb="FFD8CCF0"/>
      </patternFill>
    </fill>
    <fill>
      <patternFill patternType="solid">
        <fgColor rgb="FFFFE8A8"/>
        <bgColor rgb="FFFFE5B4"/>
      </patternFill>
    </fill>
  </fills>
  <borders count="5">
    <border diagonalUp="false" diagonalDown="false">
      <left/>
      <right/>
      <top/>
      <bottom/>
      <diagonal/>
    </border>
    <border diagonalUp="false" diagonalDown="false">
      <left style="thin">
        <color rgb="FFE3DCEE"/>
      </left>
      <right style="thin">
        <color rgb="FFE3DCEE"/>
      </right>
      <top style="thin">
        <color rgb="FFE3DCEE"/>
      </top>
      <bottom/>
      <diagonal/>
    </border>
    <border diagonalUp="false" diagonalDown="false">
      <left style="thin">
        <color rgb="FFE3DCEE"/>
      </left>
      <right style="thin">
        <color rgb="FFE3DCEE"/>
      </right>
      <top/>
      <bottom style="thin">
        <color rgb="FFE3DCEE"/>
      </bottom>
      <diagonal/>
    </border>
    <border diagonalUp="false" diagonalDown="false">
      <left style="thin">
        <color rgb="FFE3DCEE"/>
      </left>
      <right style="thin">
        <color rgb="FFE3DCEE"/>
      </right>
      <top style="thin">
        <color rgb="FFE3DCEE"/>
      </top>
      <bottom style="thin">
        <color rgb="FFE3DCEE"/>
      </bottom>
      <diagonal/>
    </border>
    <border diagonalUp="false" diagonalDown="false">
      <left style="thin">
        <color rgb="FFE3DCEE"/>
      </left>
      <right/>
      <top style="thin">
        <color rgb="FFE3DCEE"/>
      </top>
      <bottom style="thin">
        <color rgb="FFE3DCE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5" fontId="7" fillId="4" borderId="2" xfId="0" applyFont="true" applyBorder="true" applyAlignment="true" applyProtection="false">
      <alignment horizontal="center" vertical="center" textRotation="0" wrapText="true" indent="0" shrinkToFit="false"/>
      <protection locked="true" hidden="false"/>
    </xf>
    <xf numFmtId="166" fontId="7" fillId="4" borderId="2" xfId="0" applyFont="true" applyBorder="true" applyAlignment="true" applyProtection="false">
      <alignment horizontal="center" vertical="center" textRotation="0" wrapText="true" indent="0" shrinkToFit="false"/>
      <protection locked="true" hidden="false"/>
    </xf>
    <xf numFmtId="167" fontId="7" fillId="4" borderId="2" xfId="0" applyFont="true" applyBorder="true" applyAlignment="true" applyProtection="false">
      <alignment horizontal="center" vertical="center" textRotation="0" wrapText="true" indent="0" shrinkToFit="false"/>
      <protection locked="true" hidden="false"/>
    </xf>
    <xf numFmtId="166" fontId="8" fillId="5" borderId="2" xfId="0" applyFont="true" applyBorder="true" applyAlignment="true" applyProtection="false">
      <alignment horizontal="center" vertical="center" textRotation="0" wrapText="true" indent="0" shrinkToFit="false"/>
      <protection locked="true" hidden="false"/>
    </xf>
    <xf numFmtId="164" fontId="6" fillId="6" borderId="1" xfId="0" applyFont="true" applyBorder="true" applyAlignment="true" applyProtection="false">
      <alignment horizontal="center" vertical="center" textRotation="0" wrapText="false" indent="0" shrinkToFit="false"/>
      <protection locked="true" hidden="false"/>
    </xf>
    <xf numFmtId="164" fontId="6" fillId="7" borderId="1" xfId="0" applyFont="true" applyBorder="true" applyAlignment="true" applyProtection="false">
      <alignment horizontal="center" vertical="center" textRotation="0" wrapText="false" indent="0" shrinkToFit="false"/>
      <protection locked="true" hidden="false"/>
    </xf>
    <xf numFmtId="167" fontId="8" fillId="5" borderId="2" xfId="0" applyFont="true" applyBorder="true" applyAlignment="true" applyProtection="false">
      <alignment horizontal="center" vertical="center" textRotation="0" wrapText="true" indent="0" shrinkToFit="false"/>
      <protection locked="true" hidden="false"/>
    </xf>
    <xf numFmtId="164" fontId="6" fillId="8" borderId="1" xfId="0" applyFont="true" applyBorder="true" applyAlignment="true" applyProtection="false">
      <alignment horizontal="center" vertical="center" textRotation="0" wrapText="false" indent="0" shrinkToFit="false"/>
      <protection locked="true" hidden="false"/>
    </xf>
    <xf numFmtId="164" fontId="6" fillId="9" borderId="1" xfId="0" applyFont="true" applyBorder="true" applyAlignment="true" applyProtection="false">
      <alignment horizontal="center" vertical="center" textRotation="0" wrapText="false" indent="0" shrinkToFit="false"/>
      <protection locked="true" hidden="false"/>
    </xf>
    <xf numFmtId="164" fontId="9" fillId="5" borderId="2" xfId="0" applyFont="true" applyBorder="true" applyAlignment="true" applyProtection="false">
      <alignment horizontal="center" vertical="center" textRotation="0" wrapText="true" indent="0" shrinkToFit="false"/>
      <protection locked="true" hidden="false"/>
    </xf>
    <xf numFmtId="168" fontId="8" fillId="5" borderId="2" xfId="0" applyFont="true" applyBorder="true" applyAlignment="true" applyProtection="false">
      <alignment horizontal="center" vertical="center" textRotation="0" wrapText="true" indent="0" shrinkToFit="false"/>
      <protection locked="true" hidden="false"/>
    </xf>
    <xf numFmtId="164" fontId="10" fillId="7" borderId="3" xfId="0" applyFont="true" applyBorder="true" applyAlignment="true" applyProtection="false">
      <alignment horizontal="center" vertical="center" textRotation="0" wrapText="false" indent="0" shrinkToFit="false"/>
      <protection locked="true" hidden="false"/>
    </xf>
    <xf numFmtId="164" fontId="11" fillId="7" borderId="3" xfId="0" applyFont="true" applyBorder="true" applyAlignment="true" applyProtection="false">
      <alignment horizontal="center" vertical="center" textRotation="0" wrapText="true" indent="0" shrinkToFit="false"/>
      <protection locked="true" hidden="false"/>
    </xf>
    <xf numFmtId="164" fontId="11" fillId="3" borderId="3" xfId="0" applyFont="true" applyBorder="true" applyAlignment="true" applyProtection="false">
      <alignment horizontal="center" vertical="center" textRotation="0" wrapText="true" indent="0" shrinkToFit="false"/>
      <protection locked="true" hidden="false"/>
    </xf>
    <xf numFmtId="164" fontId="11" fillId="9" borderId="3" xfId="0" applyFont="true" applyBorder="true" applyAlignment="true" applyProtection="false">
      <alignment horizontal="center" vertical="center" textRotation="0" wrapText="true" indent="0" shrinkToFit="false"/>
      <protection locked="true" hidden="false"/>
    </xf>
    <xf numFmtId="164" fontId="11" fillId="6" borderId="3" xfId="0" applyFont="true" applyBorder="true" applyAlignment="true" applyProtection="false">
      <alignment horizontal="center" vertical="center" textRotation="0" wrapText="true" indent="0" shrinkToFit="false"/>
      <protection locked="true" hidden="false"/>
    </xf>
    <xf numFmtId="164" fontId="11" fillId="8" borderId="3" xfId="0" applyFont="true" applyBorder="true" applyAlignment="true" applyProtection="false">
      <alignment horizontal="center" vertical="center" textRotation="0" wrapText="true" indent="0" shrinkToFit="false"/>
      <protection locked="true" hidden="false"/>
    </xf>
    <xf numFmtId="164" fontId="11" fillId="4" borderId="3"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10" borderId="3"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left" vertical="center" textRotation="0" wrapText="true" indent="0" shrinkToFit="false"/>
      <protection locked="true" hidden="false"/>
    </xf>
    <xf numFmtId="164" fontId="14" fillId="0" borderId="3" xfId="0" applyFont="true" applyBorder="true" applyAlignment="true" applyProtection="false">
      <alignment horizontal="center" vertical="center" textRotation="0" wrapText="true" indent="0" shrinkToFit="false"/>
      <protection locked="true" hidden="false"/>
    </xf>
    <xf numFmtId="167" fontId="14" fillId="0" borderId="3" xfId="0" applyFont="true" applyBorder="true" applyAlignment="true" applyProtection="false">
      <alignment horizontal="center" vertical="center" textRotation="0" wrapText="true" indent="0" shrinkToFit="false"/>
      <protection locked="true" hidden="false"/>
    </xf>
    <xf numFmtId="169" fontId="14" fillId="0" borderId="3" xfId="0" applyFont="true" applyBorder="true" applyAlignment="true" applyProtection="false">
      <alignment horizontal="center" vertical="center" textRotation="0" wrapText="true" indent="0" shrinkToFit="false"/>
      <protection locked="true" hidden="false"/>
    </xf>
    <xf numFmtId="166" fontId="14" fillId="0" borderId="3"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general" vertical="center" textRotation="0" wrapText="true" indent="1" shrinkToFit="false"/>
      <protection locked="true" hidden="false"/>
    </xf>
    <xf numFmtId="164" fontId="15" fillId="2" borderId="0" xfId="0" applyFont="true" applyBorder="true" applyAlignment="true" applyProtection="false">
      <alignment horizontal="center" vertical="center" textRotation="0" wrapText="false" indent="0" shrinkToFit="false"/>
      <protection locked="true" hidden="false"/>
    </xf>
    <xf numFmtId="164" fontId="16" fillId="7"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true" applyProtection="false">
      <alignment horizontal="left" vertical="center" textRotation="0" wrapText="false" indent="1"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8" fillId="0" borderId="3" xfId="0" applyFont="true" applyBorder="true" applyAlignment="true" applyProtection="false">
      <alignment horizontal="center" vertical="center" textRotation="0" wrapText="true" indent="0" shrinkToFit="false"/>
      <protection locked="true" hidden="false"/>
    </xf>
    <xf numFmtId="164" fontId="18" fillId="0" borderId="3" xfId="0" applyFont="true" applyBorder="true" applyAlignment="true" applyProtection="false">
      <alignment horizontal="left" vertical="center" textRotation="0" wrapText="true" indent="0" shrinkToFit="false"/>
      <protection locked="true" hidden="false"/>
    </xf>
    <xf numFmtId="165" fontId="18" fillId="0" borderId="3" xfId="0" applyFont="true" applyBorder="true" applyAlignment="true" applyProtection="false">
      <alignment horizontal="center" vertical="center" textRotation="0" wrapText="true" indent="0" shrinkToFit="false"/>
      <protection locked="true" hidden="false"/>
    </xf>
    <xf numFmtId="167" fontId="18" fillId="0" borderId="3" xfId="0" applyFont="true" applyBorder="true" applyAlignment="true" applyProtection="false">
      <alignment horizontal="center" vertical="center" textRotation="0" wrapText="true" indent="0" shrinkToFit="false"/>
      <protection locked="true" hidden="false"/>
    </xf>
    <xf numFmtId="169" fontId="18" fillId="0" borderId="3" xfId="0" applyFont="true" applyBorder="true" applyAlignment="true" applyProtection="false">
      <alignment horizontal="center" vertical="center" textRotation="0" wrapText="true" indent="0" shrinkToFit="false"/>
      <protection locked="true" hidden="false"/>
    </xf>
    <xf numFmtId="164" fontId="19" fillId="4" borderId="3" xfId="0" applyFont="true" applyBorder="true" applyAlignment="true" applyProtection="false">
      <alignment horizontal="left" vertical="center" textRotation="0" wrapText="true" indent="0" shrinkToFit="false"/>
      <protection locked="true" hidden="false"/>
    </xf>
    <xf numFmtId="164" fontId="20" fillId="4" borderId="3" xfId="0" applyFont="true" applyBorder="true" applyAlignment="true" applyProtection="false">
      <alignment horizontal="left" vertical="center" textRotation="0" wrapText="true" indent="0" shrinkToFit="false"/>
      <protection locked="true" hidden="false"/>
    </xf>
    <xf numFmtId="164" fontId="20" fillId="4" borderId="3" xfId="0" applyFont="true" applyBorder="true" applyAlignment="true" applyProtection="false">
      <alignment horizontal="center" vertical="center" textRotation="0" wrapText="true" indent="0" shrinkToFit="false"/>
      <protection locked="true" hidden="false"/>
    </xf>
    <xf numFmtId="165" fontId="20" fillId="4" borderId="3" xfId="0" applyFont="true" applyBorder="true" applyAlignment="true" applyProtection="false">
      <alignment horizontal="center" vertical="center" textRotation="0" wrapText="true" indent="0" shrinkToFit="false"/>
      <protection locked="true" hidden="false"/>
    </xf>
    <xf numFmtId="164" fontId="16" fillId="3" borderId="0" xfId="0" applyFont="true" applyBorder="true" applyAlignment="true" applyProtection="false">
      <alignment horizontal="general" vertical="center" textRotation="0" wrapText="false" indent="1"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3" fillId="11" borderId="3" xfId="0" applyFont="true" applyBorder="true" applyAlignment="true" applyProtection="false">
      <alignment horizontal="left" vertical="center" textRotation="0" wrapText="true" indent="1" shrinkToFit="false"/>
      <protection locked="true" hidden="false"/>
    </xf>
    <xf numFmtId="164" fontId="13" fillId="12" borderId="3" xfId="0" applyFont="true" applyBorder="true" applyAlignment="true" applyProtection="false">
      <alignment horizontal="center" vertical="center" textRotation="0" wrapText="true" indent="0" shrinkToFit="false"/>
      <protection locked="true" hidden="false"/>
    </xf>
    <xf numFmtId="164" fontId="13" fillId="11" borderId="3" xfId="0" applyFont="true" applyBorder="true" applyAlignment="true" applyProtection="false">
      <alignment horizontal="center" vertical="center" textRotation="0" wrapText="true" indent="0" shrinkToFit="false"/>
      <protection locked="true" hidden="false"/>
    </xf>
    <xf numFmtId="164" fontId="21" fillId="3" borderId="3" xfId="0" applyFont="true" applyBorder="true" applyAlignment="true" applyProtection="false">
      <alignment horizontal="general" vertical="center" textRotation="0" wrapText="false" indent="1" shrinkToFit="false"/>
      <protection locked="true" hidden="false"/>
    </xf>
    <xf numFmtId="167" fontId="18" fillId="13" borderId="3" xfId="0" applyFont="true" applyBorder="true" applyAlignment="true" applyProtection="false">
      <alignment horizontal="center" vertical="center" textRotation="0" wrapText="true" indent="0" shrinkToFit="false"/>
      <protection locked="true" hidden="false"/>
    </xf>
    <xf numFmtId="167" fontId="20" fillId="4" borderId="3" xfId="0" applyFont="true" applyBorder="true" applyAlignment="true" applyProtection="false">
      <alignment horizontal="center" vertical="center" textRotation="0" wrapText="true" indent="0" shrinkToFit="false"/>
      <protection locked="true" hidden="false"/>
    </xf>
    <xf numFmtId="170" fontId="18" fillId="13" borderId="3" xfId="0" applyFont="true" applyBorder="true" applyAlignment="true" applyProtection="false">
      <alignment horizontal="center" vertical="center" textRotation="0" wrapText="true" indent="0" shrinkToFit="false"/>
      <protection locked="true" hidden="false"/>
    </xf>
    <xf numFmtId="170" fontId="20" fillId="4" borderId="3" xfId="0" applyFont="true" applyBorder="true" applyAlignment="true" applyProtection="false">
      <alignment horizontal="center" vertical="center" textRotation="0" wrapText="true" indent="0" shrinkToFit="false"/>
      <protection locked="true" hidden="false"/>
    </xf>
    <xf numFmtId="171" fontId="18" fillId="13" borderId="3" xfId="0" applyFont="true" applyBorder="true" applyAlignment="true" applyProtection="false">
      <alignment horizontal="center" vertical="center" textRotation="0" wrapText="true" indent="0" shrinkToFit="false"/>
      <protection locked="true" hidden="false"/>
    </xf>
    <xf numFmtId="171" fontId="20" fillId="4" borderId="3" xfId="0" applyFont="true" applyBorder="true" applyAlignment="true" applyProtection="false">
      <alignment horizontal="center" vertical="center" textRotation="0" wrapText="true" indent="0" shrinkToFit="false"/>
      <protection locked="true" hidden="false"/>
    </xf>
    <xf numFmtId="164" fontId="18" fillId="13" borderId="3" xfId="0" applyFont="true" applyBorder="true" applyAlignment="true" applyProtection="false">
      <alignment horizontal="center" vertical="center" textRotation="0" wrapText="true" indent="0" shrinkToFit="false"/>
      <protection locked="true" hidden="false"/>
    </xf>
    <xf numFmtId="164" fontId="21" fillId="7" borderId="3" xfId="0" applyFont="true" applyBorder="true" applyAlignment="true" applyProtection="false">
      <alignment horizontal="general" vertical="center" textRotation="0" wrapText="false" indent="1" shrinkToFit="false"/>
      <protection locked="true" hidden="false"/>
    </xf>
    <xf numFmtId="164" fontId="10" fillId="7" borderId="3" xfId="0" applyFont="true" applyBorder="true" applyAlignment="true" applyProtection="false">
      <alignment horizontal="left" vertical="center" textRotation="0" wrapText="true" indent="0" shrinkToFit="false"/>
      <protection locked="true" hidden="false"/>
    </xf>
    <xf numFmtId="167" fontId="22" fillId="7" borderId="3" xfId="0" applyFont="true" applyBorder="true" applyAlignment="true" applyProtection="false">
      <alignment horizontal="center" vertical="center" textRotation="0" wrapText="true" indent="0" shrinkToFit="false"/>
      <protection locked="true" hidden="false"/>
    </xf>
    <xf numFmtId="167" fontId="10" fillId="7" borderId="3"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true" indent="0" shrinkToFit="false"/>
      <protection locked="true" hidden="false"/>
    </xf>
    <xf numFmtId="164" fontId="16" fillId="9" borderId="0" xfId="0" applyFont="true" applyBorder="true" applyAlignment="true" applyProtection="false">
      <alignment horizontal="general" vertical="center" textRotation="0" wrapText="false" indent="1" shrinkToFit="false"/>
      <protection locked="true" hidden="false"/>
    </xf>
    <xf numFmtId="164" fontId="10" fillId="9" borderId="3" xfId="0" applyFont="true" applyBorder="true" applyAlignment="true" applyProtection="false">
      <alignment horizontal="right" vertical="center" textRotation="0" wrapText="true" indent="0" shrinkToFit="false"/>
      <protection locked="true" hidden="false"/>
    </xf>
    <xf numFmtId="166" fontId="10" fillId="0" borderId="3" xfId="0" applyFont="true" applyBorder="true" applyAlignment="true" applyProtection="false">
      <alignment horizontal="center" vertical="center" textRotation="0" wrapText="true" indent="0" shrinkToFit="false"/>
      <protection locked="true" hidden="false"/>
    </xf>
    <xf numFmtId="172" fontId="10" fillId="0" borderId="3" xfId="0" applyFont="true" applyBorder="true" applyAlignment="true" applyProtection="false">
      <alignment horizontal="center" vertical="center" textRotation="0" wrapText="true" indent="0" shrinkToFit="false"/>
      <protection locked="true" hidden="false"/>
    </xf>
    <xf numFmtId="164" fontId="13" fillId="14" borderId="3" xfId="0" applyFont="true" applyBorder="true" applyAlignment="true" applyProtection="false">
      <alignment horizontal="center" vertical="center" textRotation="0" wrapText="true" indent="0" shrinkToFit="false"/>
      <protection locked="true" hidden="false"/>
    </xf>
    <xf numFmtId="164" fontId="14" fillId="0" borderId="3" xfId="0" applyFont="true" applyBorder="true" applyAlignment="true" applyProtection="false">
      <alignment horizontal="left" vertical="center" textRotation="0" wrapText="true" indent="0" shrinkToFit="false"/>
      <protection locked="true" hidden="false"/>
    </xf>
    <xf numFmtId="164" fontId="23" fillId="0" borderId="3" xfId="0" applyFont="true" applyBorder="true" applyAlignment="true" applyProtection="false">
      <alignment horizontal="center" vertical="center" textRotation="0" wrapText="true" indent="0" shrinkToFit="false"/>
      <protection locked="true" hidden="false"/>
    </xf>
    <xf numFmtId="164" fontId="21" fillId="8" borderId="3" xfId="0" applyFont="true" applyBorder="true" applyAlignment="true" applyProtection="false">
      <alignment horizontal="general" vertical="center" textRotation="0" wrapText="false" indent="1" shrinkToFit="false"/>
      <protection locked="true" hidden="false"/>
    </xf>
    <xf numFmtId="164" fontId="21" fillId="6" borderId="3" xfId="0" applyFont="true" applyBorder="true" applyAlignment="true" applyProtection="false">
      <alignment horizontal="general" vertical="center" textRotation="0" wrapText="false" indent="1" shrinkToFit="false"/>
      <protection locked="true" hidden="false"/>
    </xf>
    <xf numFmtId="164" fontId="21" fillId="12" borderId="3" xfId="0" applyFont="true" applyBorder="true" applyAlignment="true" applyProtection="false">
      <alignment horizontal="general" vertical="center" textRotation="0" wrapText="false" indent="1" shrinkToFit="false"/>
      <protection locked="true" hidden="false"/>
    </xf>
    <xf numFmtId="164" fontId="21" fillId="4" borderId="3" xfId="0" applyFont="true" applyBorder="true" applyAlignment="true" applyProtection="false">
      <alignment horizontal="general" vertical="center" textRotation="0" wrapText="false" indent="1" shrinkToFit="false"/>
      <protection locked="true" hidden="false"/>
    </xf>
    <xf numFmtId="164" fontId="16" fillId="6" borderId="0" xfId="0" applyFont="true" applyBorder="true" applyAlignment="true" applyProtection="false">
      <alignment horizontal="general" vertical="center" textRotation="0" wrapText="false" indent="1" shrinkToFit="false"/>
      <protection locked="true" hidden="false"/>
    </xf>
    <xf numFmtId="164" fontId="21" fillId="15" borderId="3" xfId="0" applyFont="true" applyBorder="true" applyAlignment="true" applyProtection="false">
      <alignment horizontal="general" vertical="center" textRotation="0" wrapText="false" indent="1" shrinkToFit="false"/>
      <protection locked="true" hidden="false"/>
    </xf>
    <xf numFmtId="172" fontId="20" fillId="4" borderId="3" xfId="0" applyFont="true" applyBorder="true" applyAlignment="true" applyProtection="false">
      <alignment horizontal="center" vertical="center" textRotation="0" wrapText="true" indent="0" shrinkToFit="false"/>
      <protection locked="true" hidden="false"/>
    </xf>
    <xf numFmtId="164" fontId="24" fillId="0" borderId="0" xfId="0" applyFont="true" applyBorder="true" applyAlignment="false" applyProtection="false">
      <alignment horizontal="general" vertical="bottom" textRotation="0" wrapText="false" indent="0" shrinkToFit="false"/>
      <protection locked="true" hidden="false"/>
    </xf>
    <xf numFmtId="164" fontId="13" fillId="15" borderId="3" xfId="0" applyFont="true" applyBorder="true" applyAlignment="true" applyProtection="false">
      <alignment horizontal="center" vertical="center" textRotation="0" wrapText="true" indent="0" shrinkToFit="false"/>
      <protection locked="true" hidden="false"/>
    </xf>
    <xf numFmtId="166" fontId="20" fillId="4" borderId="3" xfId="0" applyFont="true" applyBorder="true" applyAlignment="true" applyProtection="false">
      <alignment horizontal="center" vertical="center" textRotation="0" wrapText="true" indent="0" shrinkToFit="false"/>
      <protection locked="true" hidden="false"/>
    </xf>
    <xf numFmtId="164" fontId="14" fillId="7" borderId="3" xfId="0" applyFont="true" applyBorder="true" applyAlignment="true" applyProtection="false">
      <alignment horizontal="center" vertical="center" textRotation="0" wrapText="true" indent="0" shrinkToFit="false"/>
      <protection locked="true" hidden="false"/>
    </xf>
    <xf numFmtId="169" fontId="10" fillId="7" borderId="3" xfId="0" applyFont="true" applyBorder="true" applyAlignment="true" applyProtection="false">
      <alignment horizontal="center" vertical="center" textRotation="0" wrapText="true" indent="0" shrinkToFit="false"/>
      <protection locked="true" hidden="false"/>
    </xf>
    <xf numFmtId="164" fontId="25" fillId="7" borderId="3" xfId="0" applyFont="true" applyBorder="true" applyAlignment="true" applyProtection="false">
      <alignment horizontal="center" vertical="center" textRotation="0" wrapText="true" indent="0" shrinkToFit="false"/>
      <protection locked="true" hidden="false"/>
    </xf>
    <xf numFmtId="164" fontId="26" fillId="7" borderId="4" xfId="0" applyFont="true" applyBorder="true" applyAlignment="true" applyProtection="false">
      <alignment horizontal="center" vertical="center" textRotation="0" wrapText="true" indent="0" shrinkToFit="false"/>
      <protection locked="true" hidden="false"/>
    </xf>
    <xf numFmtId="164" fontId="16" fillId="8" borderId="0" xfId="0" applyFont="true" applyBorder="true" applyAlignment="true" applyProtection="false">
      <alignment horizontal="general" vertical="center" textRotation="0" wrapText="false" indent="1" shrinkToFit="false"/>
      <protection locked="true" hidden="false"/>
    </xf>
    <xf numFmtId="164" fontId="13" fillId="16" borderId="3" xfId="0" applyFont="true" applyBorder="true" applyAlignment="true" applyProtection="false">
      <alignment horizontal="center" vertical="center" textRotation="0" wrapText="true" indent="0" shrinkToFit="false"/>
      <protection locked="true" hidden="false"/>
    </xf>
    <xf numFmtId="164" fontId="13" fillId="16" borderId="3" xfId="0" applyFont="true" applyBorder="true" applyAlignment="true" applyProtection="false">
      <alignment horizontal="center" vertical="bottom" textRotation="90" wrapText="true" indent="0" shrinkToFit="false"/>
      <protection locked="true" hidden="false"/>
    </xf>
    <xf numFmtId="164" fontId="27" fillId="0" borderId="3" xfId="0" applyFont="true" applyBorder="true" applyAlignment="true" applyProtection="false">
      <alignment horizontal="center" vertical="center" textRotation="0" wrapText="true" indent="0" shrinkToFit="false"/>
      <protection locked="true" hidden="false"/>
    </xf>
    <xf numFmtId="172" fontId="14" fillId="0" borderId="3" xfId="0" applyFont="true" applyBorder="true" applyAlignment="true" applyProtection="false">
      <alignment horizontal="center" vertical="center" textRotation="0" wrapText="true" indent="0" shrinkToFit="false"/>
      <protection locked="true" hidden="false"/>
    </xf>
    <xf numFmtId="164" fontId="16" fillId="4" borderId="0" xfId="0" applyFont="true" applyBorder="true" applyAlignment="true" applyProtection="false">
      <alignment horizontal="general" vertical="center" textRotation="0" wrapText="false" indent="1" shrinkToFit="false"/>
      <protection locked="true" hidden="false"/>
    </xf>
    <xf numFmtId="164" fontId="13" fillId="17" borderId="3"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ont>
        <name val="Arial"/>
        <charset val="1"/>
        <family val="0"/>
        <b val="1"/>
        <color rgb="FF8A5A00"/>
      </font>
      <fill>
        <patternFill>
          <bgColor rgb="FFFFE5B4"/>
        </patternFill>
      </fill>
    </dxf>
    <dxf>
      <fill>
        <patternFill>
          <bgColor rgb="FFF8C8D4"/>
        </patternFill>
      </fill>
    </dxf>
    <dxf>
      <fill>
        <patternFill>
          <bgColor rgb="FFCDEBD5"/>
        </patternFill>
      </fill>
    </dxf>
    <dxf>
      <font>
        <name val="Arial"/>
        <charset val="1"/>
        <family val="0"/>
        <b val="1"/>
        <color rgb="FF2F6B45"/>
      </font>
      <fill>
        <patternFill>
          <bgColor rgb="FFB5E0C3"/>
        </patternFill>
      </fill>
    </dxf>
    <dxf>
      <font>
        <name val="Arial"/>
        <charset val="1"/>
        <family val="0"/>
        <b val="1"/>
        <color rgb="FF8A2E4B"/>
      </font>
      <fill>
        <patternFill>
          <bgColor rgb="FFF8C8D4"/>
        </patternFill>
      </fill>
    </dxf>
    <dxf>
      <font>
        <name val="Arial"/>
        <charset val="1"/>
        <family val="0"/>
        <color rgb="FFB7AFC4"/>
      </font>
      <fill>
        <patternFill>
          <bgColor rgb="FFF5F2F8"/>
        </patternFill>
      </fill>
    </dxf>
    <dxf>
      <font>
        <name val="Arial"/>
        <charset val="1"/>
        <family val="0"/>
        <b val="1"/>
        <color rgb="FF6B1E3A"/>
      </font>
      <fill>
        <patternFill>
          <bgColor rgb="FFF4A6B8"/>
        </patternFill>
      </fill>
    </dxf>
    <dxf>
      <fill>
        <patternFill>
          <bgColor rgb="FFFFE5B4"/>
        </patternFill>
      </fill>
    </dxf>
    <dxf>
      <font>
        <name val="Arial"/>
        <charset val="1"/>
        <family val="0"/>
        <color rgb="FFB7AFC4"/>
      </font>
    </dxf>
    <dxf>
      <font>
        <name val="Arial"/>
        <charset val="1"/>
        <family val="0"/>
        <b val="1"/>
        <color rgb="FF2F6B45"/>
      </font>
      <fill>
        <patternFill>
          <bgColor rgb="FFCDEBD5"/>
        </patternFill>
      </fill>
    </dxf>
    <dxf>
      <font>
        <name val="Arial"/>
        <charset val="1"/>
        <family val="0"/>
        <strike val="1"/>
        <color rgb="FFA89FB5"/>
      </font>
      <fill>
        <patternFill>
          <bgColor rgb="FFF5F2F8"/>
        </patternFill>
      </fill>
    </dxf>
  </dxfs>
  <colors>
    <indexedColors>
      <rgbColor rgb="FF000000"/>
      <rgbColor rgb="FFFFFFFF"/>
      <rgbColor rgb="FFFF0000"/>
      <rgbColor rgb="FF00FF00"/>
      <rgbColor rgb="FF0000FF"/>
      <rgbColor rgb="FFFFE9D6"/>
      <rgbColor rgb="FFFF00FF"/>
      <rgbColor rgb="FFDCEBFA"/>
      <rgbColor rgb="FF800000"/>
      <rgbColor rgb="FF008000"/>
      <rgbColor rgb="FF000080"/>
      <rgbColor rgb="FF8A5A00"/>
      <rgbColor rgb="FF800080"/>
      <rgbColor rgb="FF2F6B45"/>
      <rgbColor rgb="FFB7AFC4"/>
      <rgbColor rgb="FF8E849C"/>
      <rgbColor rgb="FFB5E0C3"/>
      <rgbColor rgb="FF8A2E4B"/>
      <rgbColor rgb="FFFFF4CC"/>
      <rgbColor rgb="FFD9F0EE"/>
      <rgbColor rgb="FF6B1E3A"/>
      <rgbColor rgb="FFE3DCEE"/>
      <rgbColor rgb="FF0066CC"/>
      <rgbColor rgb="FFD8CCF0"/>
      <rgbColor rgb="FF000080"/>
      <rgbColor rgb="FFFF00FF"/>
      <rgbColor rgb="FFFDE2E4"/>
      <rgbColor rgb="FFF5F2F8"/>
      <rgbColor rgb="FF800080"/>
      <rgbColor rgb="FF800000"/>
      <rgbColor rgb="FF008080"/>
      <rgbColor rgb="FF0000FF"/>
      <rgbColor rgb="FF00CCFF"/>
      <rgbColor rgb="FFDFF3E4"/>
      <rgbColor rgb="FFCDEBD5"/>
      <rgbColor rgb="FFFFE8A8"/>
      <rgbColor rgb="FFB8D8F0"/>
      <rgbColor rgb="FFF4A6B8"/>
      <rgbColor rgb="FFBFD9F2"/>
      <rgbColor rgb="FFF8C8D4"/>
      <rgbColor rgb="FF7A64A8"/>
      <rgbColor rgb="FFB8EBF0"/>
      <rgbColor rgb="FFBFE3CD"/>
      <rgbColor rgb="FFFFE5B4"/>
      <rgbColor rgb="FFF3E1F0"/>
      <rgbColor rgb="FFF7F3FA"/>
      <rgbColor rgb="FF6B5B95"/>
      <rgbColor rgb="FFA89FB5"/>
      <rgbColor rgb="FF003366"/>
      <rgbColor rgb="FFE8E0F5"/>
      <rgbColor rgb="FF003300"/>
      <rgbColor rgb="FF333300"/>
      <rgbColor rgb="FF993300"/>
      <rgbColor rgb="FF5B4B7A"/>
      <rgbColor rgb="FF4A3F5C"/>
      <rgbColor rgb="FF3E335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8CCF0"/>
    <pageSetUpPr fitToPage="true"/>
  </sheetPr>
  <dimension ref="B2:M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13" min="2" style="0" width="13"/>
  </cols>
  <sheetData>
    <row r="2" customFormat="false" ht="39.75" hidden="false" customHeight="true" outlineLevel="0" collapsed="false">
      <c r="B2" s="1" t="s">
        <v>0</v>
      </c>
      <c r="C2" s="1"/>
      <c r="D2" s="1"/>
      <c r="E2" s="1"/>
      <c r="F2" s="1"/>
      <c r="G2" s="1"/>
      <c r="H2" s="1"/>
      <c r="I2" s="1"/>
      <c r="J2" s="1"/>
      <c r="K2" s="1"/>
      <c r="L2" s="1"/>
      <c r="M2" s="1"/>
    </row>
    <row r="3" customFormat="false" ht="21.75" hidden="false" customHeight="true" outlineLevel="0" collapsed="false">
      <c r="B3" s="2" t="s">
        <v>1</v>
      </c>
      <c r="C3" s="2"/>
      <c r="D3" s="2"/>
      <c r="E3" s="2"/>
      <c r="F3" s="2"/>
      <c r="G3" s="2"/>
      <c r="H3" s="2"/>
      <c r="I3" s="2"/>
      <c r="J3" s="2"/>
      <c r="K3" s="2"/>
      <c r="L3" s="2"/>
      <c r="M3" s="2"/>
    </row>
    <row r="5" customFormat="false" ht="15" hidden="false" customHeight="false" outlineLevel="0" collapsed="false">
      <c r="B5" s="3" t="s">
        <v>2</v>
      </c>
      <c r="C5" s="3"/>
      <c r="D5" s="3"/>
      <c r="E5" s="3" t="s">
        <v>3</v>
      </c>
      <c r="F5" s="3"/>
      <c r="G5" s="3"/>
      <c r="H5" s="3" t="s">
        <v>4</v>
      </c>
      <c r="I5" s="3"/>
      <c r="J5" s="3"/>
      <c r="K5" s="4" t="s">
        <v>5</v>
      </c>
      <c r="L5" s="4"/>
      <c r="M5" s="4"/>
    </row>
    <row r="6" customFormat="false" ht="37.5" hidden="false" customHeight="true" outlineLevel="0" collapsed="false">
      <c r="B6" s="5" t="n">
        <v>46669</v>
      </c>
      <c r="C6" s="5"/>
      <c r="D6" s="5"/>
      <c r="E6" s="6" t="n">
        <v>120</v>
      </c>
      <c r="F6" s="6"/>
      <c r="G6" s="6"/>
      <c r="H6" s="7" t="n">
        <v>18000</v>
      </c>
      <c r="I6" s="7"/>
      <c r="J6" s="7"/>
      <c r="K6" s="8" t="n">
        <f aca="true">IF(B6="","Set date",MAX(0,B6-TODAY()))</f>
        <v>351</v>
      </c>
      <c r="L6" s="8"/>
      <c r="M6" s="8"/>
    </row>
    <row r="8" customFormat="false" ht="15" hidden="false" customHeight="false" outlineLevel="0" collapsed="false">
      <c r="B8" s="9" t="s">
        <v>6</v>
      </c>
      <c r="C8" s="9"/>
      <c r="D8" s="9"/>
      <c r="E8" s="9" t="s">
        <v>7</v>
      </c>
      <c r="F8" s="9"/>
      <c r="G8" s="9"/>
      <c r="H8" s="10" t="s">
        <v>8</v>
      </c>
      <c r="I8" s="10"/>
      <c r="J8" s="10"/>
      <c r="K8" s="10" t="s">
        <v>9</v>
      </c>
      <c r="L8" s="10"/>
      <c r="M8" s="10"/>
    </row>
    <row r="9" customFormat="false" ht="37.5" hidden="false" customHeight="true" outlineLevel="0" collapsed="false">
      <c r="B9" s="8" t="n">
        <f aca="false">COUNTA('Venue Shortlist'!$B$7:$B$12)</f>
        <v>0</v>
      </c>
      <c r="C9" s="8"/>
      <c r="D9" s="8"/>
      <c r="E9" s="8" t="n">
        <f aca="false">COUNTIF('Venue Shortlist'!$J$7:$J$12,"Toured")+COUNTIF('Venue Shortlist'!$J$7:$J$12,"Quote received")+COUNTIF('Venue Shortlist'!$J$7:$J$12,"Contract review")+COUNTIF('Venue Shortlist'!$J$7:$J$12,"Booked")</f>
        <v>0</v>
      </c>
      <c r="F9" s="8"/>
      <c r="G9" s="8"/>
      <c r="H9" s="11" t="str">
        <f aca="false">IF(COUNT('Venue Shortlist'!$K$7:$K$12)=0,"Add costs",MIN('Venue Shortlist'!$K$7:$K$12))</f>
        <v>Add costs</v>
      </c>
      <c r="I9" s="11"/>
      <c r="J9" s="11"/>
      <c r="K9" s="8" t="n">
        <f aca="false">COUNTIF('Venue Shortlist'!$L$7:$L$12,"✓*")</f>
        <v>0</v>
      </c>
      <c r="L9" s="8"/>
      <c r="M9" s="8"/>
    </row>
    <row r="11" customFormat="false" ht="15" hidden="false" customHeight="false" outlineLevel="0" collapsed="false">
      <c r="B11" s="12" t="s">
        <v>10</v>
      </c>
      <c r="C11" s="12"/>
      <c r="D11" s="12"/>
      <c r="E11" s="12"/>
      <c r="F11" s="12"/>
      <c r="G11" s="12"/>
      <c r="H11" s="12" t="s">
        <v>11</v>
      </c>
      <c r="I11" s="12"/>
      <c r="J11" s="12"/>
      <c r="K11" s="13" t="s">
        <v>12</v>
      </c>
      <c r="L11" s="13"/>
      <c r="M11" s="13"/>
    </row>
    <row r="12" customFormat="false" ht="37.5" hidden="false" customHeight="true" outlineLevel="0" collapsed="false">
      <c r="B12" s="14" t="str">
        <f aca="false">IF(Scorecard!C31="","Score your venues",Scorecard!C31)</f>
        <v>Score your venues</v>
      </c>
      <c r="C12" s="14"/>
      <c r="D12" s="14"/>
      <c r="E12" s="14"/>
      <c r="F12" s="14"/>
      <c r="G12" s="14"/>
      <c r="H12" s="8" t="n">
        <f aca="false">COUNTIF('Venue Shortlist'!$N$7:$N$12,"Expires*")</f>
        <v>0</v>
      </c>
      <c r="I12" s="8"/>
      <c r="J12" s="8"/>
      <c r="K12" s="15" t="str">
        <f aca="false">IF(COUNT('Venue Shortlist'!$T$7:$T$12)=0,"None booked",MIN('Venue Shortlist'!$T$7:$T$12))</f>
        <v>None booked</v>
      </c>
      <c r="L12" s="15"/>
      <c r="M12" s="15"/>
    </row>
    <row r="14" customFormat="false" ht="27.75" hidden="false" customHeight="true" outlineLevel="0" collapsed="false">
      <c r="B14" s="16" t="str">
        <f aca="false">IF(B6="","Enter your wedding date, guest count and venue budget.",IF(COUNTIF('Venue Shortlist'!$N$7:$N$12,"Hold expired")&gt;0,"⚠ A date hold has expired. Open the Venue Shortlist.",IF(COUNTIF('Venue Shortlist'!$N$7:$N$12,"Expires*")&gt;0,"⚠ A date hold expires within a week. Decide or ask for an extension.",IF(COUNTIF('Venue Shortlist'!$F$7:$F$12,"✗*")&gt;0,"⚠ At least one venue is too small for your guest count.","✓ No holds expiring and every listed venue fits your guest count."))))</f>
        <v>✓ No holds expiring and every listed venue fits your guest count.</v>
      </c>
      <c r="C14" s="16"/>
      <c r="D14" s="16"/>
      <c r="E14" s="16"/>
      <c r="F14" s="16"/>
      <c r="G14" s="16"/>
      <c r="H14" s="16"/>
      <c r="I14" s="16"/>
      <c r="J14" s="16"/>
      <c r="K14" s="16"/>
      <c r="L14" s="16"/>
      <c r="M14" s="16"/>
    </row>
    <row r="16" customFormat="false" ht="33.75" hidden="false" customHeight="true" outlineLevel="0" collapsed="false">
      <c r="B16" s="17" t="str">
        <f aca="false">HYPERLINK("#'Venue Shortlist'!A1","Venue Shortlist →")</f>
        <v>Venue Shortlist →</v>
      </c>
      <c r="C16" s="17"/>
      <c r="D16" s="18" t="str">
        <f aca="false">HYPERLINK("#'True Cost'!A1","True Cost →")</f>
        <v>True Cost →</v>
      </c>
      <c r="E16" s="18"/>
      <c r="F16" s="19" t="str">
        <f aca="false">HYPERLINK("#'Tour Checklist'!A1","Tour Checklist →")</f>
        <v>Tour Checklist →</v>
      </c>
      <c r="G16" s="19"/>
      <c r="H16" s="20" t="str">
        <f aca="false">HYPERLINK("#'Scorecard'!A1","Scorecard →")</f>
        <v>Scorecard →</v>
      </c>
      <c r="I16" s="20"/>
      <c r="J16" s="21" t="str">
        <f aca="false">HYPERLINK("#'Contract Check'!A1","Contract Check →")</f>
        <v>Contract Check →</v>
      </c>
      <c r="K16" s="21"/>
      <c r="L16" s="22" t="str">
        <f aca="false">HYPERLINK("#'Tour Log'!A1","Tour Log →")</f>
        <v>Tour Log →</v>
      </c>
      <c r="M16" s="22"/>
    </row>
    <row r="18" customFormat="false" ht="15" hidden="false" customHeight="false" outlineLevel="0" collapsed="false">
      <c r="B18" s="23" t="s">
        <v>13</v>
      </c>
    </row>
    <row r="19" customFormat="false" ht="27.75" hidden="false" customHeight="true" outlineLevel="0" collapsed="false">
      <c r="B19" s="24" t="s">
        <v>14</v>
      </c>
      <c r="C19" s="24"/>
      <c r="D19" s="24"/>
      <c r="E19" s="24" t="s">
        <v>15</v>
      </c>
      <c r="F19" s="24"/>
      <c r="G19" s="24" t="s">
        <v>16</v>
      </c>
      <c r="H19" s="24"/>
      <c r="I19" s="24" t="s">
        <v>17</v>
      </c>
      <c r="J19" s="24" t="s">
        <v>18</v>
      </c>
      <c r="K19" s="24" t="s">
        <v>19</v>
      </c>
      <c r="L19" s="24" t="s">
        <v>20</v>
      </c>
      <c r="M19" s="24" t="s">
        <v>21</v>
      </c>
    </row>
    <row r="20" customFormat="false" ht="24" hidden="false" customHeight="true" outlineLevel="0" collapsed="false">
      <c r="B20" s="25" t="str">
        <f aca="false">IF('Venue Shortlist'!B7="","",'Venue Shortlist'!B7)</f>
        <v/>
      </c>
      <c r="C20" s="25"/>
      <c r="D20" s="25"/>
      <c r="E20" s="26" t="str">
        <f aca="false">IF('Venue Shortlist'!B7="","",IF('Venue Shortlist'!J7="","",'Venue Shortlist'!J7))</f>
        <v/>
      </c>
      <c r="F20" s="26"/>
      <c r="G20" s="26" t="str">
        <f aca="false">IF('Venue Shortlist'!B7="","",IF('Venue Shortlist'!N7="","",'Venue Shortlist'!N7))</f>
        <v/>
      </c>
      <c r="H20" s="26"/>
      <c r="I20" s="27" t="str">
        <f aca="false">IF('Venue Shortlist'!B7="","",IF('Venue Shortlist'!K7="","",'Venue Shortlist'!K7))</f>
        <v/>
      </c>
      <c r="J20" s="27" t="str">
        <f aca="false">IF('True Cost'!D32="","",'True Cost'!D32)</f>
        <v/>
      </c>
      <c r="K20" s="26" t="str">
        <f aca="false">IF('Venue Shortlist'!B7="","",IF('Venue Shortlist'!L7="","",'Venue Shortlist'!L7))</f>
        <v/>
      </c>
      <c r="L20" s="28" t="str">
        <f aca="false">IF('Venue Shortlist'!B7="","",IF('Venue Shortlist'!M7="","",'Venue Shortlist'!M7))</f>
        <v/>
      </c>
      <c r="M20" s="29" t="str">
        <f aca="false">IF(Scorecard!D29="","",Scorecard!D29)</f>
        <v/>
      </c>
    </row>
    <row r="21" customFormat="false" ht="24" hidden="false" customHeight="true" outlineLevel="0" collapsed="false">
      <c r="B21" s="25" t="str">
        <f aca="false">IF('Venue Shortlist'!B8="","",'Venue Shortlist'!B8)</f>
        <v/>
      </c>
      <c r="C21" s="25"/>
      <c r="D21" s="25"/>
      <c r="E21" s="26" t="str">
        <f aca="false">IF('Venue Shortlist'!B8="","",IF('Venue Shortlist'!J8="","",'Venue Shortlist'!J8))</f>
        <v/>
      </c>
      <c r="F21" s="26"/>
      <c r="G21" s="26" t="str">
        <f aca="false">IF('Venue Shortlist'!B8="","",IF('Venue Shortlist'!N8="","",'Venue Shortlist'!N8))</f>
        <v/>
      </c>
      <c r="H21" s="26"/>
      <c r="I21" s="27" t="str">
        <f aca="false">IF('Venue Shortlist'!B8="","",IF('Venue Shortlist'!K8="","",'Venue Shortlist'!K8))</f>
        <v/>
      </c>
      <c r="J21" s="27" t="str">
        <f aca="false">IF('True Cost'!E32="","",'True Cost'!E32)</f>
        <v/>
      </c>
      <c r="K21" s="26" t="str">
        <f aca="false">IF('Venue Shortlist'!B8="","",IF('Venue Shortlist'!L8="","",'Venue Shortlist'!L8))</f>
        <v/>
      </c>
      <c r="L21" s="28" t="str">
        <f aca="false">IF('Venue Shortlist'!B8="","",IF('Venue Shortlist'!M8="","",'Venue Shortlist'!M8))</f>
        <v/>
      </c>
      <c r="M21" s="29" t="str">
        <f aca="false">IF(Scorecard!E29="","",Scorecard!E29)</f>
        <v/>
      </c>
    </row>
    <row r="22" customFormat="false" ht="24" hidden="false" customHeight="true" outlineLevel="0" collapsed="false">
      <c r="B22" s="25" t="str">
        <f aca="false">IF('Venue Shortlist'!B9="","",'Venue Shortlist'!B9)</f>
        <v/>
      </c>
      <c r="C22" s="25"/>
      <c r="D22" s="25"/>
      <c r="E22" s="26" t="str">
        <f aca="false">IF('Venue Shortlist'!B9="","",IF('Venue Shortlist'!J9="","",'Venue Shortlist'!J9))</f>
        <v/>
      </c>
      <c r="F22" s="26"/>
      <c r="G22" s="26" t="str">
        <f aca="false">IF('Venue Shortlist'!B9="","",IF('Venue Shortlist'!N9="","",'Venue Shortlist'!N9))</f>
        <v/>
      </c>
      <c r="H22" s="26"/>
      <c r="I22" s="27" t="str">
        <f aca="false">IF('Venue Shortlist'!B9="","",IF('Venue Shortlist'!K9="","",'Venue Shortlist'!K9))</f>
        <v/>
      </c>
      <c r="J22" s="27" t="str">
        <f aca="false">IF('True Cost'!F32="","",'True Cost'!F32)</f>
        <v/>
      </c>
      <c r="K22" s="26" t="str">
        <f aca="false">IF('Venue Shortlist'!B9="","",IF('Venue Shortlist'!L9="","",'Venue Shortlist'!L9))</f>
        <v/>
      </c>
      <c r="L22" s="28" t="str">
        <f aca="false">IF('Venue Shortlist'!B9="","",IF('Venue Shortlist'!M9="","",'Venue Shortlist'!M9))</f>
        <v/>
      </c>
      <c r="M22" s="29" t="str">
        <f aca="false">IF(Scorecard!F29="","",Scorecard!F29)</f>
        <v/>
      </c>
    </row>
    <row r="23" customFormat="false" ht="24" hidden="false" customHeight="true" outlineLevel="0" collapsed="false">
      <c r="B23" s="25" t="str">
        <f aca="false">IF('Venue Shortlist'!B10="","",'Venue Shortlist'!B10)</f>
        <v/>
      </c>
      <c r="C23" s="25"/>
      <c r="D23" s="25"/>
      <c r="E23" s="26" t="str">
        <f aca="false">IF('Venue Shortlist'!B10="","",IF('Venue Shortlist'!J10="","",'Venue Shortlist'!J10))</f>
        <v/>
      </c>
      <c r="F23" s="26"/>
      <c r="G23" s="26" t="str">
        <f aca="false">IF('Venue Shortlist'!B10="","",IF('Venue Shortlist'!N10="","",'Venue Shortlist'!N10))</f>
        <v/>
      </c>
      <c r="H23" s="26"/>
      <c r="I23" s="27" t="str">
        <f aca="false">IF('Venue Shortlist'!B10="","",IF('Venue Shortlist'!K10="","",'Venue Shortlist'!K10))</f>
        <v/>
      </c>
      <c r="J23" s="27" t="str">
        <f aca="false">IF('True Cost'!G32="","",'True Cost'!G32)</f>
        <v/>
      </c>
      <c r="K23" s="26" t="str">
        <f aca="false">IF('Venue Shortlist'!B10="","",IF('Venue Shortlist'!L10="","",'Venue Shortlist'!L10))</f>
        <v/>
      </c>
      <c r="L23" s="28" t="str">
        <f aca="false">IF('Venue Shortlist'!B10="","",IF('Venue Shortlist'!M10="","",'Venue Shortlist'!M10))</f>
        <v/>
      </c>
      <c r="M23" s="29" t="str">
        <f aca="false">IF(Scorecard!G29="","",Scorecard!G29)</f>
        <v/>
      </c>
    </row>
    <row r="24" customFormat="false" ht="24" hidden="false" customHeight="true" outlineLevel="0" collapsed="false">
      <c r="B24" s="25" t="str">
        <f aca="false">IF('Venue Shortlist'!B11="","",'Venue Shortlist'!B11)</f>
        <v/>
      </c>
      <c r="C24" s="25"/>
      <c r="D24" s="25"/>
      <c r="E24" s="26" t="str">
        <f aca="false">IF('Venue Shortlist'!B11="","",IF('Venue Shortlist'!J11="","",'Venue Shortlist'!J11))</f>
        <v/>
      </c>
      <c r="F24" s="26"/>
      <c r="G24" s="26" t="str">
        <f aca="false">IF('Venue Shortlist'!B11="","",IF('Venue Shortlist'!N11="","",'Venue Shortlist'!N11))</f>
        <v/>
      </c>
      <c r="H24" s="26"/>
      <c r="I24" s="27" t="str">
        <f aca="false">IF('Venue Shortlist'!B11="","",IF('Venue Shortlist'!K11="","",'Venue Shortlist'!K11))</f>
        <v/>
      </c>
      <c r="J24" s="27" t="str">
        <f aca="false">IF('True Cost'!H32="","",'True Cost'!H32)</f>
        <v/>
      </c>
      <c r="K24" s="26" t="str">
        <f aca="false">IF('Venue Shortlist'!B11="","",IF('Venue Shortlist'!L11="","",'Venue Shortlist'!L11))</f>
        <v/>
      </c>
      <c r="L24" s="28" t="str">
        <f aca="false">IF('Venue Shortlist'!B11="","",IF('Venue Shortlist'!M11="","",'Venue Shortlist'!M11))</f>
        <v/>
      </c>
      <c r="M24" s="29" t="str">
        <f aca="false">IF(Scorecard!H29="","",Scorecard!H29)</f>
        <v/>
      </c>
    </row>
    <row r="25" customFormat="false" ht="24" hidden="false" customHeight="true" outlineLevel="0" collapsed="false">
      <c r="B25" s="25" t="str">
        <f aca="false">IF('Venue Shortlist'!B12="","",'Venue Shortlist'!B12)</f>
        <v/>
      </c>
      <c r="C25" s="25"/>
      <c r="D25" s="25"/>
      <c r="E25" s="26" t="str">
        <f aca="false">IF('Venue Shortlist'!B12="","",IF('Venue Shortlist'!J12="","",'Venue Shortlist'!J12))</f>
        <v/>
      </c>
      <c r="F25" s="26"/>
      <c r="G25" s="26" t="str">
        <f aca="false">IF('Venue Shortlist'!B12="","",IF('Venue Shortlist'!N12="","",'Venue Shortlist'!N12))</f>
        <v/>
      </c>
      <c r="H25" s="26"/>
      <c r="I25" s="27" t="str">
        <f aca="false">IF('Venue Shortlist'!B12="","",IF('Venue Shortlist'!K12="","",'Venue Shortlist'!K12))</f>
        <v/>
      </c>
      <c r="J25" s="27" t="str">
        <f aca="false">IF('True Cost'!I32="","",'True Cost'!I32)</f>
        <v/>
      </c>
      <c r="K25" s="26" t="str">
        <f aca="false">IF('Venue Shortlist'!B12="","",IF('Venue Shortlist'!L12="","",'Venue Shortlist'!L12))</f>
        <v/>
      </c>
      <c r="L25" s="28" t="str">
        <f aca="false">IF('Venue Shortlist'!B12="","",IF('Venue Shortlist'!M12="","",'Venue Shortlist'!M12))</f>
        <v/>
      </c>
      <c r="M25" s="29" t="str">
        <f aca="false">IF(Scorecard!I29="","",Scorecard!I29)</f>
        <v/>
      </c>
    </row>
    <row r="27" customFormat="false" ht="15" hidden="false" customHeight="false" outlineLevel="0" collapsed="false">
      <c r="B27" s="23" t="s">
        <v>22</v>
      </c>
    </row>
    <row r="28" customFormat="false" ht="27.75" hidden="false" customHeight="true" outlineLevel="0" collapsed="false">
      <c r="B28" s="30" t="s">
        <v>23</v>
      </c>
      <c r="C28" s="30"/>
      <c r="D28" s="30"/>
      <c r="E28" s="30"/>
      <c r="F28" s="30"/>
      <c r="G28" s="30"/>
      <c r="H28" s="30"/>
      <c r="I28" s="30"/>
      <c r="J28" s="30"/>
      <c r="K28" s="30"/>
      <c r="L28" s="30"/>
      <c r="M28" s="30"/>
    </row>
    <row r="29" customFormat="false" ht="27.75" hidden="false" customHeight="true" outlineLevel="0" collapsed="false">
      <c r="B29" s="30" t="s">
        <v>24</v>
      </c>
      <c r="C29" s="30"/>
      <c r="D29" s="30"/>
      <c r="E29" s="30"/>
      <c r="F29" s="30"/>
      <c r="G29" s="30"/>
      <c r="H29" s="30"/>
      <c r="I29" s="30"/>
      <c r="J29" s="30"/>
      <c r="K29" s="30"/>
      <c r="L29" s="30"/>
      <c r="M29" s="30"/>
    </row>
    <row r="30" customFormat="false" ht="27.75" hidden="false" customHeight="true" outlineLevel="0" collapsed="false">
      <c r="B30" s="30" t="s">
        <v>25</v>
      </c>
      <c r="C30" s="30"/>
      <c r="D30" s="30"/>
      <c r="E30" s="30"/>
      <c r="F30" s="30"/>
      <c r="G30" s="30"/>
      <c r="H30" s="30"/>
      <c r="I30" s="30"/>
      <c r="J30" s="30"/>
      <c r="K30" s="30"/>
      <c r="L30" s="30"/>
      <c r="M30" s="30"/>
    </row>
    <row r="31" customFormat="false" ht="27.75" hidden="false" customHeight="true" outlineLevel="0" collapsed="false">
      <c r="B31" s="30" t="s">
        <v>26</v>
      </c>
      <c r="C31" s="30"/>
      <c r="D31" s="30"/>
      <c r="E31" s="30"/>
      <c r="F31" s="30"/>
      <c r="G31" s="30"/>
      <c r="H31" s="30"/>
      <c r="I31" s="30"/>
      <c r="J31" s="30"/>
      <c r="K31" s="30"/>
      <c r="L31" s="30"/>
      <c r="M31" s="30"/>
    </row>
    <row r="32" customFormat="false" ht="27.75" hidden="false" customHeight="true" outlineLevel="0" collapsed="false">
      <c r="B32" s="30" t="s">
        <v>27</v>
      </c>
      <c r="C32" s="30"/>
      <c r="D32" s="30"/>
      <c r="E32" s="30"/>
      <c r="F32" s="30"/>
      <c r="G32" s="30"/>
      <c r="H32" s="30"/>
      <c r="I32" s="30"/>
      <c r="J32" s="30"/>
      <c r="K32" s="30"/>
      <c r="L32" s="30"/>
      <c r="M32" s="30"/>
    </row>
    <row r="33" customFormat="false" ht="27.75" hidden="false" customHeight="true" outlineLevel="0" collapsed="false">
      <c r="B33" s="30" t="s">
        <v>28</v>
      </c>
      <c r="C33" s="30"/>
      <c r="D33" s="30"/>
      <c r="E33" s="30"/>
      <c r="F33" s="30"/>
      <c r="G33" s="30"/>
      <c r="H33" s="30"/>
      <c r="I33" s="30"/>
      <c r="J33" s="30"/>
      <c r="K33" s="30"/>
      <c r="L33" s="30"/>
      <c r="M33" s="30"/>
    </row>
    <row r="34" customFormat="false" ht="27.75" hidden="false" customHeight="true" outlineLevel="0" collapsed="false">
      <c r="B34" s="30" t="s">
        <v>29</v>
      </c>
      <c r="C34" s="30"/>
      <c r="D34" s="30"/>
      <c r="E34" s="30"/>
      <c r="F34" s="30"/>
      <c r="G34" s="30"/>
      <c r="H34" s="30"/>
      <c r="I34" s="30"/>
      <c r="J34" s="30"/>
      <c r="K34" s="30"/>
      <c r="L34" s="30"/>
      <c r="M34" s="30"/>
    </row>
    <row r="36" customFormat="false" ht="27.75" hidden="false" customHeight="true" outlineLevel="0" collapsed="false">
      <c r="B36" s="31" t="s">
        <v>30</v>
      </c>
      <c r="C36" s="31"/>
      <c r="D36" s="31"/>
      <c r="E36" s="31"/>
      <c r="F36" s="31"/>
      <c r="G36" s="31"/>
      <c r="H36" s="31"/>
      <c r="I36" s="31"/>
      <c r="J36" s="31"/>
      <c r="K36" s="31"/>
      <c r="L36" s="31"/>
      <c r="M36" s="31"/>
    </row>
  </sheetData>
  <mergeCells count="60">
    <mergeCell ref="B2:M2"/>
    <mergeCell ref="B3:M3"/>
    <mergeCell ref="B5:D5"/>
    <mergeCell ref="E5:G5"/>
    <mergeCell ref="H5:J5"/>
    <mergeCell ref="K5:M5"/>
    <mergeCell ref="B6:D6"/>
    <mergeCell ref="E6:G6"/>
    <mergeCell ref="H6:J6"/>
    <mergeCell ref="K6:M6"/>
    <mergeCell ref="B8:D8"/>
    <mergeCell ref="E8:G8"/>
    <mergeCell ref="H8:J8"/>
    <mergeCell ref="K8:M8"/>
    <mergeCell ref="B9:D9"/>
    <mergeCell ref="E9:G9"/>
    <mergeCell ref="H9:J9"/>
    <mergeCell ref="K9:M9"/>
    <mergeCell ref="B11:G11"/>
    <mergeCell ref="H11:J11"/>
    <mergeCell ref="K11:M11"/>
    <mergeCell ref="B12:G12"/>
    <mergeCell ref="H12:J12"/>
    <mergeCell ref="K12:M12"/>
    <mergeCell ref="B14:M14"/>
    <mergeCell ref="B16:C16"/>
    <mergeCell ref="D16:E16"/>
    <mergeCell ref="F16:G16"/>
    <mergeCell ref="H16:I16"/>
    <mergeCell ref="J16:K16"/>
    <mergeCell ref="L16:M16"/>
    <mergeCell ref="B19:D19"/>
    <mergeCell ref="E19:F19"/>
    <mergeCell ref="G19:H19"/>
    <mergeCell ref="B20:D20"/>
    <mergeCell ref="E20:F20"/>
    <mergeCell ref="G20:H20"/>
    <mergeCell ref="B21:D21"/>
    <mergeCell ref="E21:F21"/>
    <mergeCell ref="G21:H21"/>
    <mergeCell ref="B22:D22"/>
    <mergeCell ref="E22:F22"/>
    <mergeCell ref="G22:H22"/>
    <mergeCell ref="B23:D23"/>
    <mergeCell ref="E23:F23"/>
    <mergeCell ref="G23:H23"/>
    <mergeCell ref="B24:D24"/>
    <mergeCell ref="E24:F24"/>
    <mergeCell ref="G24:H24"/>
    <mergeCell ref="B25:D25"/>
    <mergeCell ref="E25:F25"/>
    <mergeCell ref="G25:H25"/>
    <mergeCell ref="B28:M28"/>
    <mergeCell ref="B29:M29"/>
    <mergeCell ref="B30:M30"/>
    <mergeCell ref="B31:M31"/>
    <mergeCell ref="B32:M32"/>
    <mergeCell ref="B33:M33"/>
    <mergeCell ref="B34:M34"/>
    <mergeCell ref="B36:M36"/>
  </mergeCells>
  <conditionalFormatting sqref="B14:M14">
    <cfRule type="expression" priority="2" aboveAverage="0" equalAverage="0" bottom="0" percent="0" rank="0" text="" dxfId="0">
      <formula>LEFT($B$14,1)="⚠"</formula>
    </cfRule>
  </conditionalFormatting>
  <conditionalFormatting sqref="K20:K25">
    <cfRule type="expression" priority="3" aboveAverage="0" equalAverage="0" bottom="0" percent="0" rank="0" text="" dxfId="1">
      <formula>LEFT(K20,1)="✗"</formula>
    </cfRule>
    <cfRule type="expression" priority="4" aboveAverage="0" equalAverage="0" bottom="0" percent="0" rank="0" text="" dxfId="2">
      <formula>LEFT(K20,1)="✓"</formula>
    </cfRule>
  </conditionalFormatting>
  <conditionalFormatting sqref="G20:H25">
    <cfRule type="expression" priority="5" aboveAverage="0" equalAverage="0" bottom="0" percent="0" rank="0" text="" dxfId="0">
      <formula>OR(LEFT(G20,7)="Expires",G20="Hold expired")</formula>
    </cfRule>
  </conditionalFormatting>
  <conditionalFormatting sqref="M20:M25">
    <cfRule type="expression" priority="6" aboveAverage="0" equalAverage="0" bottom="0" percent="0" rank="0" text="" dxfId="3">
      <formula>M20=1</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FF3E4"/>
    <pageSetUpPr fitToPage="true"/>
  </sheetPr>
  <dimension ref="A1:T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6"/>
    <col collapsed="false" customWidth="true" hidden="false" outlineLevel="0" max="4" min="4" style="0" width="20"/>
    <col collapsed="false" customWidth="true" hidden="false" outlineLevel="0" max="5" min="5" style="0" width="11"/>
    <col collapsed="false" customWidth="true" hidden="false" outlineLevel="0" max="9" min="6" style="0" width="13"/>
    <col collapsed="false" customWidth="true" hidden="false" outlineLevel="0" max="10" min="10" style="0" width="17"/>
    <col collapsed="false" customWidth="true" hidden="false" outlineLevel="0" max="11" min="11" style="0" width="15"/>
    <col collapsed="false" customWidth="true" hidden="false" outlineLevel="0" max="12" min="12" style="0" width="13"/>
    <col collapsed="false" customWidth="true" hidden="false" outlineLevel="0" max="13" min="13" style="0" width="10"/>
    <col collapsed="false" customWidth="true" hidden="false" outlineLevel="0" max="14" min="14" style="0" width="20"/>
    <col collapsed="false" customWidth="true" hidden="false" outlineLevel="0" max="15" min="15" style="0" width="18"/>
    <col collapsed="false" customWidth="true" hidden="false" outlineLevel="0" max="16" min="16" style="0" width="15"/>
    <col collapsed="false" customWidth="true" hidden="false" outlineLevel="0" max="18" min="17" style="0" width="24"/>
    <col collapsed="false" customWidth="true" hidden="false" outlineLevel="0" max="19" min="19" style="0" width="32"/>
    <col collapsed="false" customWidth="true" hidden="true" outlineLevel="0" max="20" min="20" style="0" width="13"/>
  </cols>
  <sheetData>
    <row r="1" customFormat="false" ht="39.75" hidden="false" customHeight="true" outlineLevel="0" collapsed="false">
      <c r="A1" s="32" t="s">
        <v>31</v>
      </c>
      <c r="B1" s="32"/>
      <c r="C1" s="32"/>
      <c r="D1" s="32"/>
      <c r="E1" s="32"/>
      <c r="F1" s="32"/>
      <c r="G1" s="32"/>
      <c r="H1" s="32"/>
      <c r="I1" s="32"/>
      <c r="J1" s="32"/>
      <c r="K1" s="32"/>
      <c r="L1" s="32"/>
      <c r="M1" s="32"/>
      <c r="N1" s="32"/>
      <c r="O1" s="32"/>
      <c r="P1" s="32"/>
      <c r="Q1" s="32"/>
      <c r="R1" s="32"/>
      <c r="S1" s="32"/>
    </row>
    <row r="2" customFormat="false" ht="15" hidden="false" customHeight="false" outlineLevel="0" collapsed="false">
      <c r="A2" s="33" t="str">
        <f aca="false">HYPERLINK("#'Start Here'!A1","← Back to Start Here")</f>
        <v>← Back to Start Here</v>
      </c>
      <c r="B2" s="34" t="s">
        <v>32</v>
      </c>
      <c r="C2" s="34"/>
      <c r="D2" s="34"/>
      <c r="E2" s="34"/>
      <c r="F2" s="34"/>
      <c r="G2" s="34"/>
      <c r="H2" s="34"/>
      <c r="I2" s="34"/>
      <c r="J2" s="34"/>
      <c r="K2" s="34"/>
      <c r="L2" s="34"/>
      <c r="M2" s="34"/>
      <c r="N2" s="34"/>
      <c r="O2" s="34"/>
      <c r="P2" s="34"/>
      <c r="Q2" s="34"/>
      <c r="R2" s="34"/>
      <c r="S2" s="34"/>
    </row>
    <row r="5" customFormat="false" ht="43.5" hidden="false" customHeight="true" outlineLevel="0" collapsed="false">
      <c r="A5" s="24" t="s">
        <v>33</v>
      </c>
      <c r="B5" s="24" t="s">
        <v>34</v>
      </c>
      <c r="C5" s="24" t="s">
        <v>35</v>
      </c>
      <c r="D5" s="24" t="s">
        <v>36</v>
      </c>
      <c r="E5" s="24" t="s">
        <v>37</v>
      </c>
      <c r="F5" s="24" t="s">
        <v>38</v>
      </c>
      <c r="G5" s="24" t="s">
        <v>39</v>
      </c>
      <c r="H5" s="24" t="s">
        <v>40</v>
      </c>
      <c r="I5" s="24" t="s">
        <v>41</v>
      </c>
      <c r="J5" s="24" t="s">
        <v>15</v>
      </c>
      <c r="K5" s="24" t="s">
        <v>42</v>
      </c>
      <c r="L5" s="24" t="s">
        <v>43</v>
      </c>
      <c r="M5" s="24" t="s">
        <v>44</v>
      </c>
      <c r="N5" s="24" t="s">
        <v>16</v>
      </c>
      <c r="O5" s="24" t="s">
        <v>45</v>
      </c>
      <c r="P5" s="24" t="s">
        <v>46</v>
      </c>
      <c r="Q5" s="24" t="s">
        <v>47</v>
      </c>
      <c r="R5" s="24" t="s">
        <v>48</v>
      </c>
      <c r="S5" s="24" t="s">
        <v>49</v>
      </c>
    </row>
    <row r="6" customFormat="false" ht="25.5" hidden="false" customHeight="true" outlineLevel="0" collapsed="false">
      <c r="A6" s="35" t="s">
        <v>50</v>
      </c>
      <c r="B6" s="36" t="s">
        <v>51</v>
      </c>
      <c r="C6" s="36" t="s">
        <v>52</v>
      </c>
      <c r="D6" s="36" t="s">
        <v>53</v>
      </c>
      <c r="E6" s="35" t="n">
        <v>150</v>
      </c>
      <c r="F6" s="35" t="str">
        <f aca="false">IF(OR(E6="",'Start Here'!$E$6=""),"",IF(E6&gt;='Start Here'!$E$6,"✓ Fits","✗ Too small"))</f>
        <v>✓ Fits</v>
      </c>
      <c r="G6" s="35" t="s">
        <v>54</v>
      </c>
      <c r="H6" s="37" t="n">
        <v>46402</v>
      </c>
      <c r="I6" s="37" t="n">
        <v>46361</v>
      </c>
      <c r="J6" s="35" t="s">
        <v>55</v>
      </c>
      <c r="K6" s="38"/>
      <c r="L6" s="35" t="str">
        <f aca="false">IF(K6="","",IF(K6&lt;='Start Here'!$H$6,"✓ Yes","✗ Over"))</f>
        <v/>
      </c>
      <c r="M6" s="39"/>
      <c r="N6" s="35" t="str">
        <f aca="true">IF(OR(B6="",H6=""),"",IF(H6&lt;TODAY(),"Hold expired",IF(H6-TODAY()&lt;=7,"Expires in "&amp;(H6-TODAY())&amp;" days","Hold active")))</f>
        <v>Hold active</v>
      </c>
      <c r="O6" s="36" t="s">
        <v>56</v>
      </c>
      <c r="P6" s="36" t="s">
        <v>57</v>
      </c>
      <c r="Q6" s="36" t="s">
        <v>58</v>
      </c>
      <c r="R6" s="36" t="s">
        <v>59</v>
      </c>
      <c r="S6" s="36" t="s">
        <v>60</v>
      </c>
    </row>
    <row r="7" customFormat="false" ht="25.5" hidden="false" customHeight="true" outlineLevel="0" collapsed="false">
      <c r="A7" s="26" t="n">
        <v>1</v>
      </c>
      <c r="B7" s="40"/>
      <c r="C7" s="41"/>
      <c r="D7" s="41"/>
      <c r="E7" s="42"/>
      <c r="F7" s="26" t="str">
        <f aca="false">IF(OR(E7="",'Start Here'!$E$6=""),"",IF(E7&gt;='Start Here'!$E$6,"✓ Fits","✗ Too small"))</f>
        <v/>
      </c>
      <c r="G7" s="42"/>
      <c r="H7" s="43"/>
      <c r="I7" s="43"/>
      <c r="J7" s="42"/>
      <c r="K7" s="27" t="str">
        <f aca="false">IF('True Cost'!D31="","",'True Cost'!D31)</f>
        <v/>
      </c>
      <c r="L7" s="26" t="str">
        <f aca="false">IF(K7="","",IF(K7&lt;='Start Here'!$H$6,"✓ Yes","✗ Over"))</f>
        <v/>
      </c>
      <c r="M7" s="28" t="str">
        <f aca="false">IF(Scorecard!D28="","",Scorecard!D28)</f>
        <v/>
      </c>
      <c r="N7" s="26" t="str">
        <f aca="true">IF(OR(B7="",H7=""),"",IF(H7&lt;TODAY(),"Hold expired",IF(H7-TODAY()&lt;=7,"Expires in "&amp;(H7-TODAY())&amp;" days","Hold active")))</f>
        <v/>
      </c>
      <c r="O7" s="41"/>
      <c r="P7" s="41"/>
      <c r="Q7" s="41"/>
      <c r="R7" s="41"/>
      <c r="S7" s="41"/>
      <c r="T7" s="0" t="str">
        <f aca="true">IF(AND(ISNUMBER(I7),I7&gt;=TODAY()),I7,"")</f>
        <v/>
      </c>
    </row>
    <row r="8" customFormat="false" ht="25.5" hidden="false" customHeight="true" outlineLevel="0" collapsed="false">
      <c r="A8" s="26" t="n">
        <v>2</v>
      </c>
      <c r="B8" s="40"/>
      <c r="C8" s="41"/>
      <c r="D8" s="41"/>
      <c r="E8" s="42"/>
      <c r="F8" s="26" t="str">
        <f aca="false">IF(OR(E8="",'Start Here'!$E$6=""),"",IF(E8&gt;='Start Here'!$E$6,"✓ Fits","✗ Too small"))</f>
        <v/>
      </c>
      <c r="G8" s="42"/>
      <c r="H8" s="43"/>
      <c r="I8" s="43"/>
      <c r="J8" s="42"/>
      <c r="K8" s="27" t="str">
        <f aca="false">IF('True Cost'!E31="","",'True Cost'!E31)</f>
        <v/>
      </c>
      <c r="L8" s="26" t="str">
        <f aca="false">IF(K8="","",IF(K8&lt;='Start Here'!$H$6,"✓ Yes","✗ Over"))</f>
        <v/>
      </c>
      <c r="M8" s="28" t="str">
        <f aca="false">IF(Scorecard!E28="","",Scorecard!E28)</f>
        <v/>
      </c>
      <c r="N8" s="26" t="str">
        <f aca="true">IF(OR(B8="",H8=""),"",IF(H8&lt;TODAY(),"Hold expired",IF(H8-TODAY()&lt;=7,"Expires in "&amp;(H8-TODAY())&amp;" days","Hold active")))</f>
        <v/>
      </c>
      <c r="O8" s="41"/>
      <c r="P8" s="41"/>
      <c r="Q8" s="41"/>
      <c r="R8" s="41"/>
      <c r="S8" s="41"/>
      <c r="T8" s="0" t="str">
        <f aca="true">IF(AND(ISNUMBER(I8),I8&gt;=TODAY()),I8,"")</f>
        <v/>
      </c>
    </row>
    <row r="9" customFormat="false" ht="25.5" hidden="false" customHeight="true" outlineLevel="0" collapsed="false">
      <c r="A9" s="26" t="n">
        <v>3</v>
      </c>
      <c r="B9" s="40"/>
      <c r="C9" s="41"/>
      <c r="D9" s="41"/>
      <c r="E9" s="42"/>
      <c r="F9" s="26" t="str">
        <f aca="false">IF(OR(E9="",'Start Here'!$E$6=""),"",IF(E9&gt;='Start Here'!$E$6,"✓ Fits","✗ Too small"))</f>
        <v/>
      </c>
      <c r="G9" s="42"/>
      <c r="H9" s="43"/>
      <c r="I9" s="43"/>
      <c r="J9" s="42"/>
      <c r="K9" s="27" t="str">
        <f aca="false">IF('True Cost'!F31="","",'True Cost'!F31)</f>
        <v/>
      </c>
      <c r="L9" s="26" t="str">
        <f aca="false">IF(K9="","",IF(K9&lt;='Start Here'!$H$6,"✓ Yes","✗ Over"))</f>
        <v/>
      </c>
      <c r="M9" s="28" t="str">
        <f aca="false">IF(Scorecard!F28="","",Scorecard!F28)</f>
        <v/>
      </c>
      <c r="N9" s="26" t="str">
        <f aca="true">IF(OR(B9="",H9=""),"",IF(H9&lt;TODAY(),"Hold expired",IF(H9-TODAY()&lt;=7,"Expires in "&amp;(H9-TODAY())&amp;" days","Hold active")))</f>
        <v/>
      </c>
      <c r="O9" s="41"/>
      <c r="P9" s="41"/>
      <c r="Q9" s="41"/>
      <c r="R9" s="41"/>
      <c r="S9" s="41"/>
      <c r="T9" s="0" t="str">
        <f aca="true">IF(AND(ISNUMBER(I9),I9&gt;=TODAY()),I9,"")</f>
        <v/>
      </c>
    </row>
    <row r="10" customFormat="false" ht="25.5" hidden="false" customHeight="true" outlineLevel="0" collapsed="false">
      <c r="A10" s="26" t="n">
        <v>4</v>
      </c>
      <c r="B10" s="40"/>
      <c r="C10" s="41"/>
      <c r="D10" s="41"/>
      <c r="E10" s="42"/>
      <c r="F10" s="26" t="str">
        <f aca="false">IF(OR(E10="",'Start Here'!$E$6=""),"",IF(E10&gt;='Start Here'!$E$6,"✓ Fits","✗ Too small"))</f>
        <v/>
      </c>
      <c r="G10" s="42"/>
      <c r="H10" s="43"/>
      <c r="I10" s="43"/>
      <c r="J10" s="42"/>
      <c r="K10" s="27" t="str">
        <f aca="false">IF('True Cost'!G31="","",'True Cost'!G31)</f>
        <v/>
      </c>
      <c r="L10" s="26" t="str">
        <f aca="false">IF(K10="","",IF(K10&lt;='Start Here'!$H$6,"✓ Yes","✗ Over"))</f>
        <v/>
      </c>
      <c r="M10" s="28" t="str">
        <f aca="false">IF(Scorecard!G28="","",Scorecard!G28)</f>
        <v/>
      </c>
      <c r="N10" s="26" t="str">
        <f aca="true">IF(OR(B10="",H10=""),"",IF(H10&lt;TODAY(),"Hold expired",IF(H10-TODAY()&lt;=7,"Expires in "&amp;(H10-TODAY())&amp;" days","Hold active")))</f>
        <v/>
      </c>
      <c r="O10" s="41"/>
      <c r="P10" s="41"/>
      <c r="Q10" s="41"/>
      <c r="R10" s="41"/>
      <c r="S10" s="41"/>
      <c r="T10" s="0" t="str">
        <f aca="true">IF(AND(ISNUMBER(I10),I10&gt;=TODAY()),I10,"")</f>
        <v/>
      </c>
    </row>
    <row r="11" customFormat="false" ht="25.5" hidden="false" customHeight="true" outlineLevel="0" collapsed="false">
      <c r="A11" s="26" t="n">
        <v>5</v>
      </c>
      <c r="B11" s="40"/>
      <c r="C11" s="41"/>
      <c r="D11" s="41"/>
      <c r="E11" s="42"/>
      <c r="F11" s="26" t="str">
        <f aca="false">IF(OR(E11="",'Start Here'!$E$6=""),"",IF(E11&gt;='Start Here'!$E$6,"✓ Fits","✗ Too small"))</f>
        <v/>
      </c>
      <c r="G11" s="42"/>
      <c r="H11" s="43"/>
      <c r="I11" s="43"/>
      <c r="J11" s="42"/>
      <c r="K11" s="27" t="str">
        <f aca="false">IF('True Cost'!H31="","",'True Cost'!H31)</f>
        <v/>
      </c>
      <c r="L11" s="26" t="str">
        <f aca="false">IF(K11="","",IF(K11&lt;='Start Here'!$H$6,"✓ Yes","✗ Over"))</f>
        <v/>
      </c>
      <c r="M11" s="28" t="str">
        <f aca="false">IF(Scorecard!H28="","",Scorecard!H28)</f>
        <v/>
      </c>
      <c r="N11" s="26" t="str">
        <f aca="true">IF(OR(B11="",H11=""),"",IF(H11&lt;TODAY(),"Hold expired",IF(H11-TODAY()&lt;=7,"Expires in "&amp;(H11-TODAY())&amp;" days","Hold active")))</f>
        <v/>
      </c>
      <c r="O11" s="41"/>
      <c r="P11" s="41"/>
      <c r="Q11" s="41"/>
      <c r="R11" s="41"/>
      <c r="S11" s="41"/>
      <c r="T11" s="0" t="str">
        <f aca="true">IF(AND(ISNUMBER(I11),I11&gt;=TODAY()),I11,"")</f>
        <v/>
      </c>
    </row>
    <row r="12" customFormat="false" ht="25.5" hidden="false" customHeight="true" outlineLevel="0" collapsed="false">
      <c r="A12" s="26" t="n">
        <v>6</v>
      </c>
      <c r="B12" s="40"/>
      <c r="C12" s="41"/>
      <c r="D12" s="41"/>
      <c r="E12" s="42"/>
      <c r="F12" s="26" t="str">
        <f aca="false">IF(OR(E12="",'Start Here'!$E$6=""),"",IF(E12&gt;='Start Here'!$E$6,"✓ Fits","✗ Too small"))</f>
        <v/>
      </c>
      <c r="G12" s="42"/>
      <c r="H12" s="43"/>
      <c r="I12" s="43"/>
      <c r="J12" s="42"/>
      <c r="K12" s="27" t="str">
        <f aca="false">IF('True Cost'!I31="","",'True Cost'!I31)</f>
        <v/>
      </c>
      <c r="L12" s="26" t="str">
        <f aca="false">IF(K12="","",IF(K12&lt;='Start Here'!$H$6,"✓ Yes","✗ Over"))</f>
        <v/>
      </c>
      <c r="M12" s="28" t="str">
        <f aca="false">IF(Scorecard!I28="","",Scorecard!I28)</f>
        <v/>
      </c>
      <c r="N12" s="26" t="str">
        <f aca="true">IF(OR(B12="",H12=""),"",IF(H12&lt;TODAY(),"Hold expired",IF(H12-TODAY()&lt;=7,"Expires in "&amp;(H12-TODAY())&amp;" days","Hold active")))</f>
        <v/>
      </c>
      <c r="O12" s="41"/>
      <c r="P12" s="41"/>
      <c r="Q12" s="41"/>
      <c r="R12" s="41"/>
      <c r="S12" s="41"/>
      <c r="T12" s="0" t="str">
        <f aca="true">IF(AND(ISNUMBER(I12),I12&gt;=TODAY()),I12,"")</f>
        <v/>
      </c>
    </row>
  </sheetData>
  <mergeCells count="2">
    <mergeCell ref="A1:S1"/>
    <mergeCell ref="B2:S2"/>
  </mergeCells>
  <conditionalFormatting sqref="F7:F12">
    <cfRule type="expression" priority="2" aboveAverage="0" equalAverage="0" bottom="0" percent="0" rank="0" text="" dxfId="4">
      <formula>LEFT(F7,1)="✗"</formula>
    </cfRule>
    <cfRule type="expression" priority="3" aboveAverage="0" equalAverage="0" bottom="0" percent="0" rank="0" text="" dxfId="2">
      <formula>LEFT(F7,1)="✓"</formula>
    </cfRule>
  </conditionalFormatting>
  <conditionalFormatting sqref="L7:L12">
    <cfRule type="expression" priority="4" aboveAverage="0" equalAverage="0" bottom="0" percent="0" rank="0" text="" dxfId="4">
      <formula>LEFT(L7,1)="✗"</formula>
    </cfRule>
    <cfRule type="expression" priority="5" aboveAverage="0" equalAverage="0" bottom="0" percent="0" rank="0" text="" dxfId="2">
      <formula>LEFT(L7,1)="✓"</formula>
    </cfRule>
  </conditionalFormatting>
  <conditionalFormatting sqref="N7:N12">
    <cfRule type="expression" priority="6" aboveAverage="0" equalAverage="0" bottom="0" percent="0" rank="0" text="" dxfId="0">
      <formula>LEFT(N7,7)="Expires"</formula>
    </cfRule>
    <cfRule type="expression" priority="7" aboveAverage="0" equalAverage="0" bottom="0" percent="0" rank="0" text="" dxfId="1">
      <formula>N7="Hold expired"</formula>
    </cfRule>
  </conditionalFormatting>
  <conditionalFormatting sqref="J7:J12">
    <cfRule type="expression" priority="8" aboveAverage="0" equalAverage="0" bottom="0" percent="0" rank="0" text="" dxfId="2">
      <formula>J7="Booked"</formula>
    </cfRule>
    <cfRule type="expression" priority="9" aboveAverage="0" equalAverage="0" bottom="0" percent="0" rank="0" text="" dxfId="5">
      <formula>J7="Passed"</formula>
    </cfRule>
  </conditionalFormatting>
  <dataValidations count="5">
    <dataValidation allowBlank="true" errorStyle="stop" operator="between" showDropDown="false" showErrorMessage="false" showInputMessage="false" sqref="D7:D12" type="list">
      <formula1>"Hotel / ballroom,Garden / estate,Beach / waterfront,Vineyard / winery,Barn / ranch,Historic / mansion,Restaurant,Museum / gallery,Park / public space,Loft / industrial,Other"</formula1>
      <formula2>0</formula2>
    </dataValidation>
    <dataValidation allowBlank="true" errorStyle="stop" operator="between" showDropDown="false" showErrorMessage="false" showInputMessage="false" sqref="J7:J12" type="list">
      <formula1>"Researching,Contacted,Tour scheduled,Toured,Quote received,Contract review,Booked,Passed"</formula1>
      <formula2>0</formula2>
    </dataValidation>
    <dataValidation allowBlank="true" errorStyle="stop" operator="between" showDropDown="false" showErrorMessage="false" showInputMessage="false" sqref="G7:G12" type="list">
      <formula1>"Yes,No,Hold,Unknown"</formula1>
      <formula2>0</formula2>
    </dataValidation>
    <dataValidation allowBlank="true" error="Enter a valid date, like 03/15/2027." errorStyle="stop" errorTitle="Date" operator="greaterThan" showDropDown="false" showErrorMessage="true" showInputMessage="false" sqref="H7:I12" type="date">
      <formula1>36526</formula1>
      <formula2>0</formula2>
    </dataValidation>
    <dataValidation allowBlank="true" error="Enter a whole number." errorStyle="stop" errorTitle="Capacity" operator="between" showDropDown="false" showErrorMessage="true" showInputMessage="false" sqref="E7:E12" type="whole">
      <formula1>1</formula1>
      <formula2>2000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E9D6"/>
    <pageSetUpPr fitToPage="true"/>
  </sheetPr>
  <dimension ref="B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9" min="3" style="0" width="15"/>
  </cols>
  <sheetData>
    <row r="1" customFormat="false" ht="39.75" hidden="false" customHeight="true" outlineLevel="0" collapsed="false">
      <c r="B1" s="44" t="s">
        <v>61</v>
      </c>
      <c r="C1" s="44"/>
      <c r="D1" s="44"/>
      <c r="E1" s="44"/>
      <c r="F1" s="44"/>
      <c r="G1" s="44"/>
      <c r="H1" s="44"/>
      <c r="I1" s="44"/>
    </row>
    <row r="2" customFormat="false" ht="15" hidden="false" customHeight="false" outlineLevel="0" collapsed="false">
      <c r="B2" s="33" t="str">
        <f aca="false">HYPERLINK("#'Start Here'!A1","← Back to Start Here")</f>
        <v>← Back to Start Here</v>
      </c>
    </row>
    <row r="3" customFormat="false" ht="43.5" hidden="false" customHeight="true" outlineLevel="0" collapsed="false">
      <c r="B3" s="45" t="s">
        <v>62</v>
      </c>
      <c r="C3" s="45"/>
      <c r="D3" s="45"/>
      <c r="E3" s="45"/>
      <c r="F3" s="45"/>
      <c r="G3" s="45"/>
      <c r="H3" s="45"/>
      <c r="I3" s="45"/>
    </row>
    <row r="5" customFormat="false" ht="33.75" hidden="false" customHeight="true" outlineLevel="0" collapsed="false">
      <c r="B5" s="46" t="s">
        <v>63</v>
      </c>
      <c r="C5" s="47" t="s">
        <v>64</v>
      </c>
      <c r="D5" s="48" t="str">
        <f aca="false">IF('Venue Shortlist'!B7="","Venue 1",'Venue Shortlist'!B7)</f>
        <v>Venue 1</v>
      </c>
      <c r="E5" s="48" t="str">
        <f aca="false">IF('Venue Shortlist'!B8="","Venue 2",'Venue Shortlist'!B8)</f>
        <v>Venue 2</v>
      </c>
      <c r="F5" s="48" t="str">
        <f aca="false">IF('Venue Shortlist'!B9="","Venue 3",'Venue Shortlist'!B9)</f>
        <v>Venue 3</v>
      </c>
      <c r="G5" s="48" t="str">
        <f aca="false">IF('Venue Shortlist'!B10="","Venue 4",'Venue Shortlist'!B10)</f>
        <v>Venue 4</v>
      </c>
      <c r="H5" s="48" t="str">
        <f aca="false">IF('Venue Shortlist'!B11="","Venue 5",'Venue Shortlist'!B11)</f>
        <v>Venue 5</v>
      </c>
      <c r="I5" s="48" t="str">
        <f aca="false">IF('Venue Shortlist'!B12="","Venue 6",'Venue Shortlist'!B12)</f>
        <v>Venue 6</v>
      </c>
    </row>
    <row r="6" customFormat="false" ht="24" hidden="false" customHeight="true" outlineLevel="0" collapsed="false">
      <c r="B6" s="49" t="s">
        <v>65</v>
      </c>
      <c r="C6" s="49"/>
      <c r="D6" s="49"/>
      <c r="E6" s="49"/>
      <c r="F6" s="49"/>
      <c r="G6" s="49"/>
      <c r="H6" s="49"/>
      <c r="I6" s="49"/>
    </row>
    <row r="7" customFormat="false" ht="21.75" hidden="false" customHeight="true" outlineLevel="0" collapsed="false">
      <c r="B7" s="25" t="s">
        <v>66</v>
      </c>
      <c r="C7" s="50" t="n">
        <v>6500</v>
      </c>
      <c r="D7" s="51"/>
      <c r="E7" s="51"/>
      <c r="F7" s="51"/>
      <c r="G7" s="51"/>
      <c r="H7" s="51"/>
      <c r="I7" s="51"/>
    </row>
    <row r="8" customFormat="false" ht="21.75" hidden="false" customHeight="true" outlineLevel="0" collapsed="false">
      <c r="B8" s="25" t="s">
        <v>67</v>
      </c>
      <c r="C8" s="50" t="n">
        <v>1000</v>
      </c>
      <c r="D8" s="51"/>
      <c r="E8" s="51"/>
      <c r="F8" s="51"/>
      <c r="G8" s="51"/>
      <c r="H8" s="51"/>
      <c r="I8" s="51"/>
    </row>
    <row r="9" customFormat="false" ht="21.75" hidden="false" customHeight="true" outlineLevel="0" collapsed="false">
      <c r="B9" s="25" t="s">
        <v>68</v>
      </c>
      <c r="C9" s="50" t="n">
        <v>12000</v>
      </c>
      <c r="D9" s="51"/>
      <c r="E9" s="51"/>
      <c r="F9" s="51"/>
      <c r="G9" s="51"/>
      <c r="H9" s="51"/>
      <c r="I9" s="51"/>
    </row>
    <row r="10" customFormat="false" ht="21.75" hidden="false" customHeight="true" outlineLevel="0" collapsed="false">
      <c r="B10" s="25" t="s">
        <v>69</v>
      </c>
      <c r="C10" s="50" t="n">
        <v>85</v>
      </c>
      <c r="D10" s="51"/>
      <c r="E10" s="51"/>
      <c r="F10" s="51"/>
      <c r="G10" s="51"/>
      <c r="H10" s="51"/>
      <c r="I10" s="51"/>
    </row>
    <row r="11" customFormat="false" ht="21.75" hidden="false" customHeight="true" outlineLevel="0" collapsed="false">
      <c r="B11" s="25" t="s">
        <v>70</v>
      </c>
      <c r="C11" s="50" t="n">
        <v>35</v>
      </c>
      <c r="D11" s="51"/>
      <c r="E11" s="51"/>
      <c r="F11" s="51"/>
      <c r="G11" s="51"/>
      <c r="H11" s="51"/>
      <c r="I11" s="51"/>
    </row>
    <row r="12" customFormat="false" ht="21.75" hidden="false" customHeight="true" outlineLevel="0" collapsed="false">
      <c r="B12" s="25" t="s">
        <v>71</v>
      </c>
      <c r="C12" s="52" t="n">
        <v>0.22</v>
      </c>
      <c r="D12" s="53"/>
      <c r="E12" s="53"/>
      <c r="F12" s="53"/>
      <c r="G12" s="53"/>
      <c r="H12" s="53"/>
      <c r="I12" s="53"/>
    </row>
    <row r="13" customFormat="false" ht="21.75" hidden="false" customHeight="true" outlineLevel="0" collapsed="false">
      <c r="B13" s="25" t="s">
        <v>72</v>
      </c>
      <c r="C13" s="52" t="n">
        <v>0.03</v>
      </c>
      <c r="D13" s="53"/>
      <c r="E13" s="53"/>
      <c r="F13" s="53"/>
      <c r="G13" s="53"/>
      <c r="H13" s="53"/>
      <c r="I13" s="53"/>
    </row>
    <row r="14" customFormat="false" ht="21.75" hidden="false" customHeight="true" outlineLevel="0" collapsed="false">
      <c r="B14" s="25" t="s">
        <v>73</v>
      </c>
      <c r="C14" s="54" t="n">
        <v>0.08</v>
      </c>
      <c r="D14" s="55"/>
      <c r="E14" s="55"/>
      <c r="F14" s="55"/>
      <c r="G14" s="55"/>
      <c r="H14" s="55"/>
      <c r="I14" s="55"/>
    </row>
    <row r="15" customFormat="false" ht="21.75" hidden="false" customHeight="true" outlineLevel="0" collapsed="false">
      <c r="B15" s="25" t="s">
        <v>74</v>
      </c>
      <c r="C15" s="56" t="s">
        <v>75</v>
      </c>
      <c r="D15" s="42"/>
      <c r="E15" s="42"/>
      <c r="F15" s="42"/>
      <c r="G15" s="42"/>
      <c r="H15" s="42"/>
      <c r="I15" s="42"/>
    </row>
    <row r="16" customFormat="false" ht="21.75" hidden="false" customHeight="true" outlineLevel="0" collapsed="false">
      <c r="B16" s="25" t="s">
        <v>76</v>
      </c>
      <c r="C16" s="52" t="n">
        <v>0</v>
      </c>
      <c r="D16" s="53"/>
      <c r="E16" s="53"/>
      <c r="F16" s="53"/>
      <c r="G16" s="53"/>
      <c r="H16" s="53"/>
      <c r="I16" s="53"/>
    </row>
    <row r="17" customFormat="false" ht="21.75" hidden="false" customHeight="true" outlineLevel="0" collapsed="false">
      <c r="B17" s="25" t="s">
        <v>77</v>
      </c>
      <c r="C17" s="50" t="n">
        <v>2500</v>
      </c>
      <c r="D17" s="51"/>
      <c r="E17" s="51"/>
      <c r="F17" s="51"/>
      <c r="G17" s="51"/>
      <c r="H17" s="51"/>
      <c r="I17" s="51"/>
    </row>
    <row r="18" customFormat="false" ht="21.75" hidden="false" customHeight="true" outlineLevel="0" collapsed="false">
      <c r="B18" s="25" t="s">
        <v>78</v>
      </c>
      <c r="C18" s="50" t="n">
        <v>500</v>
      </c>
      <c r="D18" s="51"/>
      <c r="E18" s="51"/>
      <c r="F18" s="51"/>
      <c r="G18" s="51"/>
      <c r="H18" s="51"/>
      <c r="I18" s="51"/>
    </row>
    <row r="19" customFormat="false" ht="21.75" hidden="false" customHeight="true" outlineLevel="0" collapsed="false">
      <c r="B19" s="25" t="s">
        <v>79</v>
      </c>
      <c r="C19" s="50" t="n">
        <v>400</v>
      </c>
      <c r="D19" s="51"/>
      <c r="E19" s="51"/>
      <c r="F19" s="51"/>
      <c r="G19" s="51"/>
      <c r="H19" s="51"/>
      <c r="I19" s="51"/>
    </row>
    <row r="20" customFormat="false" ht="21.75" hidden="false" customHeight="true" outlineLevel="0" collapsed="false">
      <c r="B20" s="25" t="s">
        <v>80</v>
      </c>
      <c r="C20" s="50" t="n">
        <v>1200</v>
      </c>
      <c r="D20" s="51"/>
      <c r="E20" s="51"/>
      <c r="F20" s="51"/>
      <c r="G20" s="51"/>
      <c r="H20" s="51"/>
      <c r="I20" s="51"/>
    </row>
    <row r="21" customFormat="false" ht="21.75" hidden="false" customHeight="true" outlineLevel="0" collapsed="false">
      <c r="B21" s="25" t="s">
        <v>81</v>
      </c>
      <c r="C21" s="50" t="n">
        <v>150</v>
      </c>
      <c r="D21" s="51"/>
      <c r="E21" s="51"/>
      <c r="F21" s="51"/>
      <c r="G21" s="51"/>
      <c r="H21" s="51"/>
      <c r="I21" s="51"/>
    </row>
    <row r="22" customFormat="false" ht="21.75" hidden="false" customHeight="true" outlineLevel="0" collapsed="false">
      <c r="B22" s="25" t="s">
        <v>82</v>
      </c>
      <c r="C22" s="50" t="n">
        <v>0</v>
      </c>
      <c r="D22" s="51"/>
      <c r="E22" s="51"/>
      <c r="F22" s="51"/>
      <c r="G22" s="51"/>
      <c r="H22" s="51"/>
      <c r="I22" s="51"/>
    </row>
    <row r="23" customFormat="false" ht="21.75" hidden="false" customHeight="true" outlineLevel="0" collapsed="false">
      <c r="B23" s="25" t="s">
        <v>83</v>
      </c>
      <c r="C23" s="50" t="n">
        <v>300</v>
      </c>
      <c r="D23" s="51"/>
      <c r="E23" s="51"/>
      <c r="F23" s="51"/>
      <c r="G23" s="51"/>
      <c r="H23" s="51"/>
      <c r="I23" s="51"/>
    </row>
    <row r="24" customFormat="false" ht="24" hidden="false" customHeight="true" outlineLevel="0" collapsed="false">
      <c r="B24" s="57" t="s">
        <v>84</v>
      </c>
      <c r="C24" s="57"/>
      <c r="D24" s="57"/>
      <c r="E24" s="57"/>
      <c r="F24" s="57"/>
      <c r="G24" s="57"/>
      <c r="H24" s="57"/>
      <c r="I24" s="57"/>
    </row>
    <row r="25" customFormat="false" ht="24" hidden="false" customHeight="true" outlineLevel="0" collapsed="false">
      <c r="B25" s="25" t="s">
        <v>85</v>
      </c>
      <c r="C25" s="38" t="n">
        <f aca="false">IF(C9="","",MAX(N(C9),(N(C10)+N(C11))*'Start Here'!$E$6))</f>
        <v>14400</v>
      </c>
      <c r="D25" s="27" t="str">
        <f aca="false">IF(D9="","",MAX(N(D9),(N(D10)+N(D11))*'Start Here'!$E$6))</f>
        <v/>
      </c>
      <c r="E25" s="27" t="str">
        <f aca="false">IF(E9="","",MAX(N(E9),(N(E10)+N(E11))*'Start Here'!$E$6))</f>
        <v/>
      </c>
      <c r="F25" s="27" t="str">
        <f aca="false">IF(F9="","",MAX(N(F9),(N(F10)+N(F11))*'Start Here'!$E$6))</f>
        <v/>
      </c>
      <c r="G25" s="27" t="str">
        <f aca="false">IF(G9="","",MAX(N(G9),(N(G10)+N(G11))*'Start Here'!$E$6))</f>
        <v/>
      </c>
      <c r="H25" s="27" t="str">
        <f aca="false">IF(H9="","",MAX(N(H9),(N(H10)+N(H11))*'Start Here'!$E$6))</f>
        <v/>
      </c>
      <c r="I25" s="27" t="str">
        <f aca="false">IF(I9="","",MAX(N(I9),(N(I10)+N(I11))*'Start Here'!$E$6))</f>
        <v/>
      </c>
    </row>
    <row r="26" customFormat="false" ht="24" hidden="false" customHeight="true" outlineLevel="0" collapsed="false">
      <c r="B26" s="25" t="s">
        <v>86</v>
      </c>
      <c r="C26" s="38" t="n">
        <f aca="false">IF(C25="","",C25*N(C12))</f>
        <v>3168</v>
      </c>
      <c r="D26" s="27" t="str">
        <f aca="false">IF(D25="","",D25*N(D12))</f>
        <v/>
      </c>
      <c r="E26" s="27" t="str">
        <f aca="false">IF(E25="","",E25*N(E12))</f>
        <v/>
      </c>
      <c r="F26" s="27" t="str">
        <f aca="false">IF(F25="","",F25*N(F12))</f>
        <v/>
      </c>
      <c r="G26" s="27" t="str">
        <f aca="false">IF(G25="","",G25*N(G12))</f>
        <v/>
      </c>
      <c r="H26" s="27" t="str">
        <f aca="false">IF(H25="","",H25*N(H12))</f>
        <v/>
      </c>
      <c r="I26" s="27" t="str">
        <f aca="false">IF(I25="","",I25*N(I12))</f>
        <v/>
      </c>
    </row>
    <row r="27" customFormat="false" ht="24" hidden="false" customHeight="true" outlineLevel="0" collapsed="false">
      <c r="B27" s="25" t="s">
        <v>87</v>
      </c>
      <c r="C27" s="38" t="n">
        <f aca="false">IF(C25="","",C25*N(C13))</f>
        <v>432</v>
      </c>
      <c r="D27" s="27" t="str">
        <f aca="false">IF(D25="","",D25*N(D13))</f>
        <v/>
      </c>
      <c r="E27" s="27" t="str">
        <f aca="false">IF(E25="","",E25*N(E13))</f>
        <v/>
      </c>
      <c r="F27" s="27" t="str">
        <f aca="false">IF(F25="","",F25*N(F13))</f>
        <v/>
      </c>
      <c r="G27" s="27" t="str">
        <f aca="false">IF(G25="","",G25*N(G13))</f>
        <v/>
      </c>
      <c r="H27" s="27" t="str">
        <f aca="false">IF(H25="","",H25*N(H13))</f>
        <v/>
      </c>
      <c r="I27" s="27" t="str">
        <f aca="false">IF(I25="","",I25*N(I13))</f>
        <v/>
      </c>
    </row>
    <row r="28" customFormat="false" ht="24" hidden="false" customHeight="true" outlineLevel="0" collapsed="false">
      <c r="B28" s="25" t="s">
        <v>88</v>
      </c>
      <c r="C28" s="38" t="n">
        <f aca="false">IF(C25="","",N(C14)*(C25+C26+C27+IF(C15="Yes",N(C7)+N(C8),0)))</f>
        <v>1440</v>
      </c>
      <c r="D28" s="27" t="str">
        <f aca="false">IF(D25="","",N(D14)*(D25+D26+D27+IF(D15="Yes",N(D7)+N(D8),0)))</f>
        <v/>
      </c>
      <c r="E28" s="27" t="str">
        <f aca="false">IF(E25="","",N(E14)*(E25+E26+E27+IF(E15="Yes",N(E7)+N(E8),0)))</f>
        <v/>
      </c>
      <c r="F28" s="27" t="str">
        <f aca="false">IF(F25="","",N(F14)*(F25+F26+F27+IF(F15="Yes",N(F7)+N(F8),0)))</f>
        <v/>
      </c>
      <c r="G28" s="27" t="str">
        <f aca="false">IF(G25="","",N(G14)*(G25+G26+G27+IF(G15="Yes",N(G7)+N(G8),0)))</f>
        <v/>
      </c>
      <c r="H28" s="27" t="str">
        <f aca="false">IF(H25="","",N(H14)*(H25+H26+H27+IF(H15="Yes",N(H7)+N(H8),0)))</f>
        <v/>
      </c>
      <c r="I28" s="27" t="str">
        <f aca="false">IF(I25="","",N(I14)*(I25+I26+I27+IF(I15="Yes",N(I7)+N(I8),0)))</f>
        <v/>
      </c>
    </row>
    <row r="29" customFormat="false" ht="24" hidden="false" customHeight="true" outlineLevel="0" collapsed="false">
      <c r="B29" s="25" t="s">
        <v>89</v>
      </c>
      <c r="C29" s="38" t="n">
        <f aca="false">IF(C25="","",C25*N(C16))</f>
        <v>0</v>
      </c>
      <c r="D29" s="27" t="str">
        <f aca="false">IF(D25="","",D25*N(D16))</f>
        <v/>
      </c>
      <c r="E29" s="27" t="str">
        <f aca="false">IF(E25="","",E25*N(E16))</f>
        <v/>
      </c>
      <c r="F29" s="27" t="str">
        <f aca="false">IF(F25="","",F25*N(F16))</f>
        <v/>
      </c>
      <c r="G29" s="27" t="str">
        <f aca="false">IF(G25="","",G25*N(G16))</f>
        <v/>
      </c>
      <c r="H29" s="27" t="str">
        <f aca="false">IF(H25="","",H25*N(H16))</f>
        <v/>
      </c>
      <c r="I29" s="27" t="str">
        <f aca="false">IF(I25="","",I25*N(I16))</f>
        <v/>
      </c>
    </row>
    <row r="30" customFormat="false" ht="31.5" hidden="false" customHeight="true" outlineLevel="0" collapsed="false">
      <c r="B30" s="25" t="s">
        <v>90</v>
      </c>
      <c r="C30" s="38" t="n">
        <f aca="false">IF(C25="","",SUM(C17:C23))</f>
        <v>5050</v>
      </c>
      <c r="D30" s="27" t="str">
        <f aca="false">IF(D25="","",SUM(D17:D23))</f>
        <v/>
      </c>
      <c r="E30" s="27" t="str">
        <f aca="false">IF(E25="","",SUM(E17:E23))</f>
        <v/>
      </c>
      <c r="F30" s="27" t="str">
        <f aca="false">IF(F25="","",SUM(F17:F23))</f>
        <v/>
      </c>
      <c r="G30" s="27" t="str">
        <f aca="false">IF(G25="","",SUM(G17:G23))</f>
        <v/>
      </c>
      <c r="H30" s="27" t="str">
        <f aca="false">IF(H25="","",SUM(H17:H23))</f>
        <v/>
      </c>
      <c r="I30" s="27" t="str">
        <f aca="false">IF(I25="","",SUM(I17:I23))</f>
        <v/>
      </c>
    </row>
    <row r="31" customFormat="false" ht="24" hidden="false" customHeight="true" outlineLevel="0" collapsed="false">
      <c r="B31" s="58" t="s">
        <v>91</v>
      </c>
      <c r="C31" s="59" t="n">
        <f aca="false">IF(C25="","",N(C7)+N(C8)+C25+C26+C27+C28+C29+C30)</f>
        <v>31990</v>
      </c>
      <c r="D31" s="60" t="str">
        <f aca="false">IF(D25="","",N(D7)+N(D8)+D25+D26+D27+D28+D29+D30)</f>
        <v/>
      </c>
      <c r="E31" s="60" t="str">
        <f aca="false">IF(E25="","",N(E7)+N(E8)+E25+E26+E27+E28+E29+E30)</f>
        <v/>
      </c>
      <c r="F31" s="60" t="str">
        <f aca="false">IF(F25="","",N(F7)+N(F8)+F25+F26+F27+F28+F29+F30)</f>
        <v/>
      </c>
      <c r="G31" s="60" t="str">
        <f aca="false">IF(G25="","",N(G7)+N(G8)+G25+G26+G27+G28+G29+G30)</f>
        <v/>
      </c>
      <c r="H31" s="60" t="str">
        <f aca="false">IF(H25="","",N(H7)+N(H8)+H25+H26+H27+H28+H29+H30)</f>
        <v/>
      </c>
      <c r="I31" s="60" t="str">
        <f aca="false">IF(I25="","",N(I7)+N(I8)+I25+I26+I27+I28+I29+I30)</f>
        <v/>
      </c>
    </row>
    <row r="32" customFormat="false" ht="24" hidden="false" customHeight="true" outlineLevel="0" collapsed="false">
      <c r="B32" s="25" t="s">
        <v>92</v>
      </c>
      <c r="C32" s="38" t="n">
        <f aca="false">IF(OR(C31="",'Start Here'!$E$6=""),"",C31/'Start Here'!$E$6)</f>
        <v>266.583333333333</v>
      </c>
      <c r="D32" s="27" t="str">
        <f aca="false">IF(OR(D31="",'Start Here'!$E$6=""),"",D31/'Start Here'!$E$6)</f>
        <v/>
      </c>
      <c r="E32" s="27" t="str">
        <f aca="false">IF(OR(E31="",'Start Here'!$E$6=""),"",E31/'Start Here'!$E$6)</f>
        <v/>
      </c>
      <c r="F32" s="27" t="str">
        <f aca="false">IF(OR(F31="",'Start Here'!$E$6=""),"",F31/'Start Here'!$E$6)</f>
        <v/>
      </c>
      <c r="G32" s="27" t="str">
        <f aca="false">IF(OR(G31="",'Start Here'!$E$6=""),"",G31/'Start Here'!$E$6)</f>
        <v/>
      </c>
      <c r="H32" s="27" t="str">
        <f aca="false">IF(OR(H31="",'Start Here'!$E$6=""),"",H31/'Start Here'!$E$6)</f>
        <v/>
      </c>
      <c r="I32" s="27" t="str">
        <f aca="false">IF(OR(I31="",'Start Here'!$E$6=""),"",I31/'Start Here'!$E$6)</f>
        <v/>
      </c>
    </row>
    <row r="33" customFormat="false" ht="24" hidden="false" customHeight="true" outlineLevel="0" collapsed="false">
      <c r="B33" s="25" t="s">
        <v>93</v>
      </c>
      <c r="C33" s="38" t="n">
        <f aca="false">IF(OR(C31="",'Start Here'!$H$6=""),"",'Start Here'!$H$6-C31)</f>
        <v>-13990</v>
      </c>
      <c r="D33" s="27" t="str">
        <f aca="false">IF(OR(D31="",'Start Here'!$H$6=""),"",'Start Here'!$H$6-D31)</f>
        <v/>
      </c>
      <c r="E33" s="27" t="str">
        <f aca="false">IF(OR(E31="",'Start Here'!$H$6=""),"",'Start Here'!$H$6-E31)</f>
        <v/>
      </c>
      <c r="F33" s="27" t="str">
        <f aca="false">IF(OR(F31="",'Start Here'!$H$6=""),"",'Start Here'!$H$6-F31)</f>
        <v/>
      </c>
      <c r="G33" s="27" t="str">
        <f aca="false">IF(OR(G31="",'Start Here'!$H$6=""),"",'Start Here'!$H$6-G31)</f>
        <v/>
      </c>
      <c r="H33" s="27" t="str">
        <f aca="false">IF(OR(H31="",'Start Here'!$H$6=""),"",'Start Here'!$H$6-H31)</f>
        <v/>
      </c>
      <c r="I33" s="27" t="str">
        <f aca="false">IF(OR(I31="",'Start Here'!$H$6=""),"",'Start Here'!$H$6-I31)</f>
        <v/>
      </c>
    </row>
    <row r="34" customFormat="false" ht="24" hidden="false" customHeight="true" outlineLevel="0" collapsed="false">
      <c r="B34" s="25" t="s">
        <v>94</v>
      </c>
      <c r="C34" s="35" t="str">
        <f aca="false">IF(C33="","",IF(C33&gt;=0,"✓ Yes","✗ Over"))</f>
        <v>✗ Over</v>
      </c>
      <c r="D34" s="61" t="str">
        <f aca="false">IF(D33="","",IF(D33&gt;=0,"✓ Yes","✗ Over"))</f>
        <v/>
      </c>
      <c r="E34" s="61" t="str">
        <f aca="false">IF(E33="","",IF(E33&gt;=0,"✓ Yes","✗ Over"))</f>
        <v/>
      </c>
      <c r="F34" s="61" t="str">
        <f aca="false">IF(F33="","",IF(F33&gt;=0,"✓ Yes","✗ Over"))</f>
        <v/>
      </c>
      <c r="G34" s="61" t="str">
        <f aca="false">IF(G33="","",IF(G33&gt;=0,"✓ Yes","✗ Over"))</f>
        <v/>
      </c>
      <c r="H34" s="61" t="str">
        <f aca="false">IF(H33="","",IF(H33&gt;=0,"✓ Yes","✗ Over"))</f>
        <v/>
      </c>
      <c r="I34" s="61" t="str">
        <f aca="false">IF(I33="","",IF(I33&gt;=0,"✓ Yes","✗ Over"))</f>
        <v/>
      </c>
    </row>
  </sheetData>
  <mergeCells count="4">
    <mergeCell ref="B1:I1"/>
    <mergeCell ref="B3:I3"/>
    <mergeCell ref="B6:I6"/>
    <mergeCell ref="B24:I24"/>
  </mergeCells>
  <conditionalFormatting sqref="D31:I31">
    <cfRule type="expression" priority="2" aboveAverage="0" equalAverage="0" bottom="0" percent="0" rank="0" text="" dxfId="3">
      <formula>AND(ISNUMBER(D31),D31=MIN($D$31:$I$31))</formula>
    </cfRule>
  </conditionalFormatting>
  <conditionalFormatting sqref="C33:I33">
    <cfRule type="expression" priority="3" aboveAverage="0" equalAverage="0" bottom="0" percent="0" rank="0" text="" dxfId="4">
      <formula>AND(ISNUMBER(C33),C33&lt;0)</formula>
    </cfRule>
  </conditionalFormatting>
  <conditionalFormatting sqref="C34:I34">
    <cfRule type="expression" priority="4" aboveAverage="0" equalAverage="0" bottom="0" percent="0" rank="0" text="" dxfId="1">
      <formula>LEFT(C34,1)="✗"</formula>
    </cfRule>
    <cfRule type="expression" priority="5" aboveAverage="0" equalAverage="0" bottom="0" percent="0" rank="0" text="" dxfId="2">
      <formula>LEFT(C34,1)="✓"</formula>
    </cfRule>
  </conditionalFormatting>
  <dataValidations count="1">
    <dataValidation allowBlank="true" errorStyle="stop" operator="between" showDropDown="false" showErrorMessage="false" showInputMessage="false" sqref="D15:I1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F0EE"/>
    <pageSetUpPr fitToPage="true"/>
  </sheetPr>
  <dimension ref="A1:J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9" topLeftCell="E10" activePane="bottomRight" state="frozen"/>
      <selection pane="topLeft" activeCell="A1" activeCellId="0" sqref="A1"/>
      <selection pane="topRight" activeCell="E1" activeCellId="0" sqref="E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3" min="3" style="0" width="40"/>
    <col collapsed="false" customWidth="true" hidden="false" outlineLevel="0" max="4" min="4" style="0" width="10"/>
    <col collapsed="false" customWidth="true" hidden="false" outlineLevel="0" max="10" min="5" style="0" width="13"/>
  </cols>
  <sheetData>
    <row r="1" customFormat="false" ht="39.75" hidden="false" customHeight="true" outlineLevel="0" collapsed="false">
      <c r="A1" s="62" t="s">
        <v>95</v>
      </c>
      <c r="B1" s="62"/>
      <c r="C1" s="62"/>
      <c r="D1" s="62"/>
      <c r="E1" s="62"/>
      <c r="F1" s="62"/>
      <c r="G1" s="62"/>
      <c r="H1" s="62"/>
      <c r="I1" s="62"/>
      <c r="J1" s="62"/>
    </row>
    <row r="2" customFormat="false" ht="15" hidden="false" customHeight="false" outlineLevel="0" collapsed="false">
      <c r="A2" s="33" t="str">
        <f aca="false">HYPERLINK("#'Start Here'!A1","← Back to Start Here")</f>
        <v>← Back to Start Here</v>
      </c>
      <c r="B2" s="34" t="s">
        <v>96</v>
      </c>
      <c r="C2" s="34"/>
      <c r="D2" s="34"/>
      <c r="E2" s="34"/>
      <c r="F2" s="34"/>
      <c r="G2" s="34"/>
      <c r="H2" s="34"/>
      <c r="I2" s="34"/>
      <c r="J2" s="34"/>
    </row>
    <row r="4" customFormat="false" ht="21.75" hidden="false" customHeight="true" outlineLevel="0" collapsed="false">
      <c r="B4" s="63" t="s">
        <v>97</v>
      </c>
      <c r="C4" s="63"/>
      <c r="D4" s="63"/>
      <c r="E4" s="64" t="n">
        <f aca="false">COUNTIF(E10:E49,"Yes")</f>
        <v>0</v>
      </c>
      <c r="F4" s="64" t="n">
        <f aca="false">COUNTIF(F10:F49,"Yes")</f>
        <v>0</v>
      </c>
      <c r="G4" s="64" t="n">
        <f aca="false">COUNTIF(G10:G49,"Yes")</f>
        <v>0</v>
      </c>
      <c r="H4" s="64" t="n">
        <f aca="false">COUNTIF(H10:H49,"Yes")</f>
        <v>0</v>
      </c>
      <c r="I4" s="64" t="n">
        <f aca="false">COUNTIF(I10:I49,"Yes")</f>
        <v>0</v>
      </c>
      <c r="J4" s="64" t="n">
        <f aca="false">COUNTIF(J10:J49,"Yes")</f>
        <v>0</v>
      </c>
    </row>
    <row r="5" customFormat="false" ht="21.75" hidden="false" customHeight="true" outlineLevel="0" collapsed="false">
      <c r="B5" s="63" t="s">
        <v>98</v>
      </c>
      <c r="C5" s="63"/>
      <c r="D5" s="63"/>
      <c r="E5" s="64" t="n">
        <f aca="false">COUNTIF(E10:E49,"Ask")</f>
        <v>0</v>
      </c>
      <c r="F5" s="64" t="n">
        <f aca="false">COUNTIF(F10:F49,"Ask")</f>
        <v>0</v>
      </c>
      <c r="G5" s="64" t="n">
        <f aca="false">COUNTIF(G10:G49,"Ask")</f>
        <v>0</v>
      </c>
      <c r="H5" s="64" t="n">
        <f aca="false">COUNTIF(H10:H49,"Ask")</f>
        <v>0</v>
      </c>
      <c r="I5" s="64" t="n">
        <f aca="false">COUNTIF(I10:I49,"Ask")</f>
        <v>0</v>
      </c>
      <c r="J5" s="64" t="n">
        <f aca="false">COUNTIF(J10:J49,"Ask")</f>
        <v>0</v>
      </c>
    </row>
    <row r="6" customFormat="false" ht="21.75" hidden="false" customHeight="true" outlineLevel="0" collapsed="false">
      <c r="B6" s="63" t="s">
        <v>99</v>
      </c>
      <c r="C6" s="63"/>
      <c r="D6" s="63"/>
      <c r="E6" s="64" t="n">
        <f aca="false">COUNTIFS($D$10:$D$49,"☑",E10:E49,"No")</f>
        <v>0</v>
      </c>
      <c r="F6" s="64" t="n">
        <f aca="false">COUNTIFS($D$10:$D$49,"☑",F10:F49,"No")</f>
        <v>0</v>
      </c>
      <c r="G6" s="64" t="n">
        <f aca="false">COUNTIFS($D$10:$D$49,"☑",G10:G49,"No")</f>
        <v>0</v>
      </c>
      <c r="H6" s="64" t="n">
        <f aca="false">COUNTIFS($D$10:$D$49,"☑",H10:H49,"No")</f>
        <v>0</v>
      </c>
      <c r="I6" s="64" t="n">
        <f aca="false">COUNTIFS($D$10:$D$49,"☑",I10:I49,"No")</f>
        <v>0</v>
      </c>
      <c r="J6" s="64" t="n">
        <f aca="false">COUNTIFS($D$10:$D$49,"☑",J10:J49,"No")</f>
        <v>0</v>
      </c>
    </row>
    <row r="7" customFormat="false" ht="21.75" hidden="false" customHeight="true" outlineLevel="0" collapsed="false">
      <c r="B7" s="63" t="s">
        <v>100</v>
      </c>
      <c r="C7" s="63"/>
      <c r="D7" s="63"/>
      <c r="E7" s="65" t="str">
        <f aca="false">IF(COUNTIF(E10:E49,"Yes")+COUNTIF(E10:E49,"No")=0,"",COUNTIF(E10:E49,"Yes")/(COUNTIF(E10:E49,"Yes")+COUNTIF(E10:E49,"No")))</f>
        <v/>
      </c>
      <c r="F7" s="65" t="str">
        <f aca="false">IF(COUNTIF(F10:F49,"Yes")+COUNTIF(F10:F49,"No")=0,"",COUNTIF(F10:F49,"Yes")/(COUNTIF(F10:F49,"Yes")+COUNTIF(F10:F49,"No")))</f>
        <v/>
      </c>
      <c r="G7" s="65" t="str">
        <f aca="false">IF(COUNTIF(G10:G49,"Yes")+COUNTIF(G10:G49,"No")=0,"",COUNTIF(G10:G49,"Yes")/(COUNTIF(G10:G49,"Yes")+COUNTIF(G10:G49,"No")))</f>
        <v/>
      </c>
      <c r="H7" s="65" t="str">
        <f aca="false">IF(COUNTIF(H10:H49,"Yes")+COUNTIF(H10:H49,"No")=0,"",COUNTIF(H10:H49,"Yes")/(COUNTIF(H10:H49,"Yes")+COUNTIF(H10:H49,"No")))</f>
        <v/>
      </c>
      <c r="I7" s="65" t="str">
        <f aca="false">IF(COUNTIF(I10:I49,"Yes")+COUNTIF(I10:I49,"No")=0,"",COUNTIF(I10:I49,"Yes")/(COUNTIF(I10:I49,"Yes")+COUNTIF(I10:I49,"No")))</f>
        <v/>
      </c>
      <c r="J7" s="65" t="str">
        <f aca="false">IF(COUNTIF(J10:J49,"Yes")+COUNTIF(J10:J49,"No")=0,"",COUNTIF(J10:J49,"Yes")/(COUNTIF(J10:J49,"Yes")+COUNTIF(J10:J49,"No")))</f>
        <v/>
      </c>
    </row>
    <row r="9" customFormat="false" ht="39.75" hidden="false" customHeight="true" outlineLevel="0" collapsed="false">
      <c r="B9" s="66" t="s">
        <v>101</v>
      </c>
      <c r="C9" s="66" t="s">
        <v>102</v>
      </c>
      <c r="D9" s="66" t="s">
        <v>103</v>
      </c>
      <c r="E9" s="66" t="str">
        <f aca="false">IF('Venue Shortlist'!B7="","Venue 1",'Venue Shortlist'!B7)</f>
        <v>Venue 1</v>
      </c>
      <c r="F9" s="66" t="str">
        <f aca="false">IF('Venue Shortlist'!B8="","Venue 2",'Venue Shortlist'!B8)</f>
        <v>Venue 2</v>
      </c>
      <c r="G9" s="66" t="str">
        <f aca="false">IF('Venue Shortlist'!B9="","Venue 3",'Venue Shortlist'!B9)</f>
        <v>Venue 3</v>
      </c>
      <c r="H9" s="66" t="str">
        <f aca="false">IF('Venue Shortlist'!B10="","Venue 4",'Venue Shortlist'!B10)</f>
        <v>Venue 4</v>
      </c>
      <c r="I9" s="66" t="str">
        <f aca="false">IF('Venue Shortlist'!B11="","Venue 5",'Venue Shortlist'!B11)</f>
        <v>Venue 5</v>
      </c>
      <c r="J9" s="66" t="str">
        <f aca="false">IF('Venue Shortlist'!B12="","Venue 6",'Venue Shortlist'!B12)</f>
        <v>Venue 6</v>
      </c>
    </row>
    <row r="10" customFormat="false" ht="24" hidden="false" customHeight="true" outlineLevel="0" collapsed="false">
      <c r="B10" s="49" t="s">
        <v>104</v>
      </c>
      <c r="C10" s="49"/>
      <c r="D10" s="49"/>
      <c r="E10" s="49"/>
      <c r="F10" s="49"/>
      <c r="G10" s="49"/>
      <c r="H10" s="49"/>
      <c r="I10" s="49"/>
      <c r="J10" s="49"/>
    </row>
    <row r="11" customFormat="false" ht="37.5" hidden="false" customHeight="true" outlineLevel="0" collapsed="false">
      <c r="B11" s="25" t="s">
        <v>105</v>
      </c>
      <c r="C11" s="67" t="s">
        <v>106</v>
      </c>
      <c r="D11" s="68" t="s">
        <v>107</v>
      </c>
      <c r="E11" s="42"/>
      <c r="F11" s="42"/>
      <c r="G11" s="42"/>
      <c r="H11" s="42"/>
      <c r="I11" s="42"/>
      <c r="J11" s="42"/>
    </row>
    <row r="12" customFormat="false" ht="37.5" hidden="false" customHeight="true" outlineLevel="0" collapsed="false">
      <c r="B12" s="25" t="s">
        <v>108</v>
      </c>
      <c r="C12" s="67" t="s">
        <v>109</v>
      </c>
      <c r="D12" s="68" t="s">
        <v>107</v>
      </c>
      <c r="E12" s="42"/>
      <c r="F12" s="42"/>
      <c r="G12" s="42"/>
      <c r="H12" s="42"/>
      <c r="I12" s="42"/>
      <c r="J12" s="42"/>
    </row>
    <row r="13" customFormat="false" ht="24" hidden="false" customHeight="true" outlineLevel="0" collapsed="false">
      <c r="B13" s="25" t="s">
        <v>110</v>
      </c>
      <c r="C13" s="67" t="s">
        <v>111</v>
      </c>
      <c r="D13" s="68" t="s">
        <v>107</v>
      </c>
      <c r="E13" s="42"/>
      <c r="F13" s="42"/>
      <c r="G13" s="42"/>
      <c r="H13" s="42"/>
      <c r="I13" s="42"/>
      <c r="J13" s="42"/>
    </row>
    <row r="14" customFormat="false" ht="24" hidden="false" customHeight="true" outlineLevel="0" collapsed="false">
      <c r="B14" s="25" t="s">
        <v>112</v>
      </c>
      <c r="C14" s="67" t="s">
        <v>113</v>
      </c>
      <c r="D14" s="68" t="s">
        <v>107</v>
      </c>
      <c r="E14" s="42"/>
      <c r="F14" s="42"/>
      <c r="G14" s="42"/>
      <c r="H14" s="42"/>
      <c r="I14" s="42"/>
      <c r="J14" s="42"/>
    </row>
    <row r="15" customFormat="false" ht="37.5" hidden="false" customHeight="true" outlineLevel="0" collapsed="false">
      <c r="B15" s="25" t="s">
        <v>114</v>
      </c>
      <c r="C15" s="67" t="s">
        <v>115</v>
      </c>
      <c r="D15" s="68" t="s">
        <v>107</v>
      </c>
      <c r="E15" s="42"/>
      <c r="F15" s="42"/>
      <c r="G15" s="42"/>
      <c r="H15" s="42"/>
      <c r="I15" s="42"/>
      <c r="J15" s="42"/>
    </row>
    <row r="16" customFormat="false" ht="37.5" hidden="false" customHeight="true" outlineLevel="0" collapsed="false">
      <c r="B16" s="25" t="s">
        <v>116</v>
      </c>
      <c r="C16" s="67" t="s">
        <v>117</v>
      </c>
      <c r="D16" s="68" t="s">
        <v>107</v>
      </c>
      <c r="E16" s="42"/>
      <c r="F16" s="42"/>
      <c r="G16" s="42"/>
      <c r="H16" s="42"/>
      <c r="I16" s="42"/>
      <c r="J16" s="42"/>
    </row>
    <row r="17" customFormat="false" ht="24" hidden="false" customHeight="true" outlineLevel="0" collapsed="false">
      <c r="B17" s="57" t="s">
        <v>118</v>
      </c>
      <c r="C17" s="57"/>
      <c r="D17" s="57"/>
      <c r="E17" s="57"/>
      <c r="F17" s="57"/>
      <c r="G17" s="57"/>
      <c r="H17" s="57"/>
      <c r="I17" s="57"/>
      <c r="J17" s="57"/>
    </row>
    <row r="18" customFormat="false" ht="37.5" hidden="false" customHeight="true" outlineLevel="0" collapsed="false">
      <c r="B18" s="25" t="s">
        <v>119</v>
      </c>
      <c r="C18" s="67" t="s">
        <v>120</v>
      </c>
      <c r="D18" s="68" t="s">
        <v>107</v>
      </c>
      <c r="E18" s="42"/>
      <c r="F18" s="42"/>
      <c r="G18" s="42"/>
      <c r="H18" s="42"/>
      <c r="I18" s="42"/>
      <c r="J18" s="42"/>
    </row>
    <row r="19" customFormat="false" ht="24" hidden="false" customHeight="true" outlineLevel="0" collapsed="false">
      <c r="B19" s="25" t="s">
        <v>121</v>
      </c>
      <c r="C19" s="67" t="s">
        <v>122</v>
      </c>
      <c r="D19" s="68" t="s">
        <v>107</v>
      </c>
      <c r="E19" s="42"/>
      <c r="F19" s="42"/>
      <c r="G19" s="42"/>
      <c r="H19" s="42"/>
      <c r="I19" s="42"/>
      <c r="J19" s="42"/>
    </row>
    <row r="20" customFormat="false" ht="24" hidden="false" customHeight="true" outlineLevel="0" collapsed="false">
      <c r="B20" s="25" t="s">
        <v>123</v>
      </c>
      <c r="C20" s="67" t="s">
        <v>124</v>
      </c>
      <c r="D20" s="68" t="s">
        <v>107</v>
      </c>
      <c r="E20" s="42"/>
      <c r="F20" s="42"/>
      <c r="G20" s="42"/>
      <c r="H20" s="42"/>
      <c r="I20" s="42"/>
      <c r="J20" s="42"/>
    </row>
    <row r="21" customFormat="false" ht="24" hidden="false" customHeight="true" outlineLevel="0" collapsed="false">
      <c r="B21" s="25" t="s">
        <v>125</v>
      </c>
      <c r="C21" s="67" t="s">
        <v>126</v>
      </c>
      <c r="D21" s="68" t="s">
        <v>107</v>
      </c>
      <c r="E21" s="42"/>
      <c r="F21" s="42"/>
      <c r="G21" s="42"/>
      <c r="H21" s="42"/>
      <c r="I21" s="42"/>
      <c r="J21" s="42"/>
    </row>
    <row r="22" customFormat="false" ht="24" hidden="false" customHeight="true" outlineLevel="0" collapsed="false">
      <c r="B22" s="25" t="s">
        <v>127</v>
      </c>
      <c r="C22" s="67" t="s">
        <v>128</v>
      </c>
      <c r="D22" s="68" t="s">
        <v>107</v>
      </c>
      <c r="E22" s="42"/>
      <c r="F22" s="42"/>
      <c r="G22" s="42"/>
      <c r="H22" s="42"/>
      <c r="I22" s="42"/>
      <c r="J22" s="42"/>
    </row>
    <row r="23" customFormat="false" ht="24" hidden="false" customHeight="true" outlineLevel="0" collapsed="false">
      <c r="B23" s="25" t="s">
        <v>129</v>
      </c>
      <c r="C23" s="67" t="s">
        <v>130</v>
      </c>
      <c r="D23" s="68" t="s">
        <v>107</v>
      </c>
      <c r="E23" s="42"/>
      <c r="F23" s="42"/>
      <c r="G23" s="42"/>
      <c r="H23" s="42"/>
      <c r="I23" s="42"/>
      <c r="J23" s="42"/>
    </row>
    <row r="24" customFormat="false" ht="24" hidden="false" customHeight="true" outlineLevel="0" collapsed="false">
      <c r="B24" s="69" t="s">
        <v>131</v>
      </c>
      <c r="C24" s="69"/>
      <c r="D24" s="69"/>
      <c r="E24" s="69"/>
      <c r="F24" s="69"/>
      <c r="G24" s="69"/>
      <c r="H24" s="69"/>
      <c r="I24" s="69"/>
      <c r="J24" s="69"/>
    </row>
    <row r="25" customFormat="false" ht="37.5" hidden="false" customHeight="true" outlineLevel="0" collapsed="false">
      <c r="B25" s="25" t="s">
        <v>132</v>
      </c>
      <c r="C25" s="67" t="s">
        <v>133</v>
      </c>
      <c r="D25" s="68" t="s">
        <v>107</v>
      </c>
      <c r="E25" s="42"/>
      <c r="F25" s="42"/>
      <c r="G25" s="42"/>
      <c r="H25" s="42"/>
      <c r="I25" s="42"/>
      <c r="J25" s="42"/>
    </row>
    <row r="26" customFormat="false" ht="37.5" hidden="false" customHeight="true" outlineLevel="0" collapsed="false">
      <c r="B26" s="25" t="s">
        <v>134</v>
      </c>
      <c r="C26" s="67" t="s">
        <v>135</v>
      </c>
      <c r="D26" s="68" t="s">
        <v>107</v>
      </c>
      <c r="E26" s="42"/>
      <c r="F26" s="42"/>
      <c r="G26" s="42"/>
      <c r="H26" s="42"/>
      <c r="I26" s="42"/>
      <c r="J26" s="42"/>
    </row>
    <row r="27" customFormat="false" ht="24" hidden="false" customHeight="true" outlineLevel="0" collapsed="false">
      <c r="B27" s="25" t="s">
        <v>136</v>
      </c>
      <c r="C27" s="67" t="s">
        <v>137</v>
      </c>
      <c r="D27" s="68" t="s">
        <v>107</v>
      </c>
      <c r="E27" s="42"/>
      <c r="F27" s="42"/>
      <c r="G27" s="42"/>
      <c r="H27" s="42"/>
      <c r="I27" s="42"/>
      <c r="J27" s="42"/>
    </row>
    <row r="28" customFormat="false" ht="37.5" hidden="false" customHeight="true" outlineLevel="0" collapsed="false">
      <c r="B28" s="25" t="s">
        <v>138</v>
      </c>
      <c r="C28" s="67" t="s">
        <v>139</v>
      </c>
      <c r="D28" s="68" t="s">
        <v>107</v>
      </c>
      <c r="E28" s="42"/>
      <c r="F28" s="42"/>
      <c r="G28" s="42"/>
      <c r="H28" s="42"/>
      <c r="I28" s="42"/>
      <c r="J28" s="42"/>
    </row>
    <row r="29" customFormat="false" ht="24" hidden="false" customHeight="true" outlineLevel="0" collapsed="false">
      <c r="B29" s="70" t="s">
        <v>140</v>
      </c>
      <c r="C29" s="70"/>
      <c r="D29" s="70"/>
      <c r="E29" s="70"/>
      <c r="F29" s="70"/>
      <c r="G29" s="70"/>
      <c r="H29" s="70"/>
      <c r="I29" s="70"/>
      <c r="J29" s="70"/>
    </row>
    <row r="30" customFormat="false" ht="24" hidden="false" customHeight="true" outlineLevel="0" collapsed="false">
      <c r="B30" s="25" t="s">
        <v>141</v>
      </c>
      <c r="C30" s="67" t="s">
        <v>142</v>
      </c>
      <c r="D30" s="68" t="s">
        <v>107</v>
      </c>
      <c r="E30" s="42"/>
      <c r="F30" s="42"/>
      <c r="G30" s="42"/>
      <c r="H30" s="42"/>
      <c r="I30" s="42"/>
      <c r="J30" s="42"/>
    </row>
    <row r="31" customFormat="false" ht="37.5" hidden="false" customHeight="true" outlineLevel="0" collapsed="false">
      <c r="B31" s="25" t="s">
        <v>143</v>
      </c>
      <c r="C31" s="67" t="s">
        <v>144</v>
      </c>
      <c r="D31" s="68" t="s">
        <v>107</v>
      </c>
      <c r="E31" s="42"/>
      <c r="F31" s="42"/>
      <c r="G31" s="42"/>
      <c r="H31" s="42"/>
      <c r="I31" s="42"/>
      <c r="J31" s="42"/>
    </row>
    <row r="32" customFormat="false" ht="37.5" hidden="false" customHeight="true" outlineLevel="0" collapsed="false">
      <c r="B32" s="25" t="s">
        <v>145</v>
      </c>
      <c r="C32" s="67" t="s">
        <v>146</v>
      </c>
      <c r="D32" s="68" t="s">
        <v>107</v>
      </c>
      <c r="E32" s="42"/>
      <c r="F32" s="42"/>
      <c r="G32" s="42"/>
      <c r="H32" s="42"/>
      <c r="I32" s="42"/>
      <c r="J32" s="42"/>
    </row>
    <row r="33" customFormat="false" ht="24" hidden="false" customHeight="true" outlineLevel="0" collapsed="false">
      <c r="B33" s="25" t="s">
        <v>147</v>
      </c>
      <c r="C33" s="67" t="s">
        <v>148</v>
      </c>
      <c r="D33" s="68" t="s">
        <v>107</v>
      </c>
      <c r="E33" s="42"/>
      <c r="F33" s="42"/>
      <c r="G33" s="42"/>
      <c r="H33" s="42"/>
      <c r="I33" s="42"/>
      <c r="J33" s="42"/>
    </row>
    <row r="34" customFormat="false" ht="37.5" hidden="false" customHeight="true" outlineLevel="0" collapsed="false">
      <c r="B34" s="25" t="s">
        <v>149</v>
      </c>
      <c r="C34" s="67" t="s">
        <v>150</v>
      </c>
      <c r="D34" s="68" t="s">
        <v>107</v>
      </c>
      <c r="E34" s="42"/>
      <c r="F34" s="42"/>
      <c r="G34" s="42"/>
      <c r="H34" s="42"/>
      <c r="I34" s="42"/>
      <c r="J34" s="42"/>
    </row>
    <row r="35" customFormat="false" ht="37.5" hidden="false" customHeight="true" outlineLevel="0" collapsed="false">
      <c r="B35" s="25" t="s">
        <v>151</v>
      </c>
      <c r="C35" s="67" t="s">
        <v>152</v>
      </c>
      <c r="D35" s="68" t="s">
        <v>107</v>
      </c>
      <c r="E35" s="42"/>
      <c r="F35" s="42"/>
      <c r="G35" s="42"/>
      <c r="H35" s="42"/>
      <c r="I35" s="42"/>
      <c r="J35" s="42"/>
    </row>
    <row r="36" customFormat="false" ht="24" hidden="false" customHeight="true" outlineLevel="0" collapsed="false">
      <c r="B36" s="25" t="s">
        <v>153</v>
      </c>
      <c r="C36" s="67" t="s">
        <v>154</v>
      </c>
      <c r="D36" s="68" t="s">
        <v>107</v>
      </c>
      <c r="E36" s="42"/>
      <c r="F36" s="42"/>
      <c r="G36" s="42"/>
      <c r="H36" s="42"/>
      <c r="I36" s="42"/>
      <c r="J36" s="42"/>
    </row>
    <row r="37" customFormat="false" ht="37.5" hidden="false" customHeight="true" outlineLevel="0" collapsed="false">
      <c r="B37" s="25" t="s">
        <v>155</v>
      </c>
      <c r="C37" s="67" t="s">
        <v>156</v>
      </c>
      <c r="D37" s="68" t="s">
        <v>107</v>
      </c>
      <c r="E37" s="42"/>
      <c r="F37" s="42"/>
      <c r="G37" s="42"/>
      <c r="H37" s="42"/>
      <c r="I37" s="42"/>
      <c r="J37" s="42"/>
    </row>
    <row r="38" customFormat="false" ht="24" hidden="false" customHeight="true" outlineLevel="0" collapsed="false">
      <c r="B38" s="71" t="s">
        <v>157</v>
      </c>
      <c r="C38" s="71"/>
      <c r="D38" s="71"/>
      <c r="E38" s="71"/>
      <c r="F38" s="71"/>
      <c r="G38" s="71"/>
      <c r="H38" s="71"/>
      <c r="I38" s="71"/>
      <c r="J38" s="71"/>
    </row>
    <row r="39" customFormat="false" ht="24" hidden="false" customHeight="true" outlineLevel="0" collapsed="false">
      <c r="B39" s="25" t="s">
        <v>158</v>
      </c>
      <c r="C39" s="67" t="s">
        <v>159</v>
      </c>
      <c r="D39" s="68" t="s">
        <v>107</v>
      </c>
      <c r="E39" s="42"/>
      <c r="F39" s="42"/>
      <c r="G39" s="42"/>
      <c r="H39" s="42"/>
      <c r="I39" s="42"/>
      <c r="J39" s="42"/>
    </row>
    <row r="40" customFormat="false" ht="24" hidden="false" customHeight="true" outlineLevel="0" collapsed="false">
      <c r="B40" s="25" t="s">
        <v>160</v>
      </c>
      <c r="C40" s="67" t="s">
        <v>161</v>
      </c>
      <c r="D40" s="68" t="s">
        <v>107</v>
      </c>
      <c r="E40" s="42"/>
      <c r="F40" s="42"/>
      <c r="G40" s="42"/>
      <c r="H40" s="42"/>
      <c r="I40" s="42"/>
      <c r="J40" s="42"/>
    </row>
    <row r="41" customFormat="false" ht="37.5" hidden="false" customHeight="true" outlineLevel="0" collapsed="false">
      <c r="B41" s="25" t="s">
        <v>162</v>
      </c>
      <c r="C41" s="67" t="s">
        <v>163</v>
      </c>
      <c r="D41" s="68" t="s">
        <v>107</v>
      </c>
      <c r="E41" s="42"/>
      <c r="F41" s="42"/>
      <c r="G41" s="42"/>
      <c r="H41" s="42"/>
      <c r="I41" s="42"/>
      <c r="J41" s="42"/>
    </row>
    <row r="42" customFormat="false" ht="24" hidden="false" customHeight="true" outlineLevel="0" collapsed="false">
      <c r="B42" s="25" t="s">
        <v>164</v>
      </c>
      <c r="C42" s="67" t="s">
        <v>165</v>
      </c>
      <c r="D42" s="68" t="s">
        <v>107</v>
      </c>
      <c r="E42" s="42"/>
      <c r="F42" s="42"/>
      <c r="G42" s="42"/>
      <c r="H42" s="42"/>
      <c r="I42" s="42"/>
      <c r="J42" s="42"/>
    </row>
    <row r="43" customFormat="false" ht="24" hidden="false" customHeight="true" outlineLevel="0" collapsed="false">
      <c r="B43" s="25" t="s">
        <v>166</v>
      </c>
      <c r="C43" s="67" t="s">
        <v>167</v>
      </c>
      <c r="D43" s="68" t="s">
        <v>107</v>
      </c>
      <c r="E43" s="42"/>
      <c r="F43" s="42"/>
      <c r="G43" s="42"/>
      <c r="H43" s="42"/>
      <c r="I43" s="42"/>
      <c r="J43" s="42"/>
    </row>
    <row r="44" customFormat="false" ht="24" hidden="false" customHeight="true" outlineLevel="0" collapsed="false">
      <c r="B44" s="25" t="s">
        <v>168</v>
      </c>
      <c r="C44" s="67" t="s">
        <v>169</v>
      </c>
      <c r="D44" s="68" t="s">
        <v>107</v>
      </c>
      <c r="E44" s="42"/>
      <c r="F44" s="42"/>
      <c r="G44" s="42"/>
      <c r="H44" s="42"/>
      <c r="I44" s="42"/>
      <c r="J44" s="42"/>
    </row>
    <row r="45" customFormat="false" ht="24" hidden="false" customHeight="true" outlineLevel="0" collapsed="false">
      <c r="B45" s="72" t="s">
        <v>170</v>
      </c>
      <c r="C45" s="72"/>
      <c r="D45" s="72"/>
      <c r="E45" s="72"/>
      <c r="F45" s="72"/>
      <c r="G45" s="72"/>
      <c r="H45" s="72"/>
      <c r="I45" s="72"/>
      <c r="J45" s="72"/>
    </row>
    <row r="46" customFormat="false" ht="37.5" hidden="false" customHeight="true" outlineLevel="0" collapsed="false">
      <c r="B46" s="25" t="s">
        <v>171</v>
      </c>
      <c r="C46" s="67" t="s">
        <v>172</v>
      </c>
      <c r="D46" s="68" t="s">
        <v>107</v>
      </c>
      <c r="E46" s="42"/>
      <c r="F46" s="42"/>
      <c r="G46" s="42"/>
      <c r="H46" s="42"/>
      <c r="I46" s="42"/>
      <c r="J46" s="42"/>
    </row>
    <row r="47" customFormat="false" ht="24" hidden="false" customHeight="true" outlineLevel="0" collapsed="false">
      <c r="B47" s="25" t="s">
        <v>173</v>
      </c>
      <c r="C47" s="67" t="s">
        <v>174</v>
      </c>
      <c r="D47" s="68" t="s">
        <v>107</v>
      </c>
      <c r="E47" s="42"/>
      <c r="F47" s="42"/>
      <c r="G47" s="42"/>
      <c r="H47" s="42"/>
      <c r="I47" s="42"/>
      <c r="J47" s="42"/>
    </row>
    <row r="48" customFormat="false" ht="24" hidden="false" customHeight="true" outlineLevel="0" collapsed="false">
      <c r="B48" s="25" t="s">
        <v>175</v>
      </c>
      <c r="C48" s="67" t="s">
        <v>176</v>
      </c>
      <c r="D48" s="68" t="s">
        <v>107</v>
      </c>
      <c r="E48" s="42"/>
      <c r="F48" s="42"/>
      <c r="G48" s="42"/>
      <c r="H48" s="42"/>
      <c r="I48" s="42"/>
      <c r="J48" s="42"/>
    </row>
    <row r="49" customFormat="false" ht="24" hidden="false" customHeight="true" outlineLevel="0" collapsed="false">
      <c r="B49" s="25" t="s">
        <v>177</v>
      </c>
      <c r="C49" s="67" t="s">
        <v>178</v>
      </c>
      <c r="D49" s="68" t="s">
        <v>107</v>
      </c>
      <c r="E49" s="42"/>
      <c r="F49" s="42"/>
      <c r="G49" s="42"/>
      <c r="H49" s="42"/>
      <c r="I49" s="42"/>
      <c r="J49" s="42"/>
    </row>
  </sheetData>
  <mergeCells count="12">
    <mergeCell ref="A1:J1"/>
    <mergeCell ref="B2:J2"/>
    <mergeCell ref="B4:D4"/>
    <mergeCell ref="B5:D5"/>
    <mergeCell ref="B6:D6"/>
    <mergeCell ref="B7:D7"/>
    <mergeCell ref="B10:J10"/>
    <mergeCell ref="B17:J17"/>
    <mergeCell ref="B24:J24"/>
    <mergeCell ref="B29:J29"/>
    <mergeCell ref="B38:J38"/>
    <mergeCell ref="B45:J45"/>
  </mergeCells>
  <conditionalFormatting sqref="E10:J49">
    <cfRule type="expression" priority="2" aboveAverage="0" equalAverage="0" bottom="0" percent="0" rank="0" text="" dxfId="6">
      <formula>AND(E10="No",$D10="☑")</formula>
    </cfRule>
    <cfRule type="expression" priority="3" aboveAverage="0" equalAverage="0" bottom="0" percent="0" rank="0" text="" dxfId="2">
      <formula>E10="Yes"</formula>
    </cfRule>
    <cfRule type="expression" priority="4" aboveAverage="0" equalAverage="0" bottom="0" percent="0" rank="0" text="" dxfId="1">
      <formula>E10="No"</formula>
    </cfRule>
    <cfRule type="expression" priority="5" aboveAverage="0" equalAverage="0" bottom="0" percent="0" rank="0" text="" dxfId="7">
      <formula>E10="Ask"</formula>
    </cfRule>
  </conditionalFormatting>
  <conditionalFormatting sqref="E6:J6">
    <cfRule type="expression" priority="6" aboveAverage="0" equalAverage="0" bottom="0" percent="0" rank="0" text="" dxfId="6">
      <formula>AND(ISNUMBER(E6),E6&gt;0)</formula>
    </cfRule>
  </conditionalFormatting>
  <dataValidations count="2">
    <dataValidation allowBlank="true" errorStyle="stop" operator="between" showDropDown="false" showErrorMessage="false" showInputMessage="false" sqref="D11:D16 D18:D23 D25:D28 D30:D37 D39:D44 D46:D49" type="list">
      <formula1>"☐,☑"</formula1>
      <formula2>0</formula2>
    </dataValidation>
    <dataValidation allowBlank="true" errorStyle="stop" operator="between" showDropDown="false" showErrorMessage="false" showInputMessage="false" sqref="E11:J16 E18:J23 E25:J28 E30:J37 E39:J44 E46:J49" type="list">
      <formula1>"Yes,No,Ask"</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CEBFA"/>
    <pageSetUpPr fitToPage="true"/>
  </sheetPr>
  <dimension ref="B1:I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2"/>
    <col collapsed="false" customWidth="true" hidden="false" outlineLevel="0" max="3" min="3" style="0" width="11"/>
    <col collapsed="false" customWidth="true" hidden="false" outlineLevel="0" max="9" min="4" style="0" width="15"/>
  </cols>
  <sheetData>
    <row r="1" customFormat="false" ht="39.75" hidden="false" customHeight="true" outlineLevel="0" collapsed="false">
      <c r="B1" s="73" t="s">
        <v>179</v>
      </c>
      <c r="C1" s="73"/>
      <c r="D1" s="73"/>
      <c r="E1" s="73"/>
      <c r="F1" s="73"/>
      <c r="G1" s="73"/>
      <c r="H1" s="73"/>
      <c r="I1" s="73"/>
    </row>
    <row r="2" customFormat="false" ht="15" hidden="false" customHeight="false" outlineLevel="0" collapsed="false">
      <c r="B2" s="33" t="str">
        <f aca="false">HYPERLINK("#'Start Here'!A1","← Back to Start Here")</f>
        <v>← Back to Start Here</v>
      </c>
    </row>
    <row r="3" customFormat="false" ht="24" hidden="false" customHeight="true" outlineLevel="0" collapsed="false">
      <c r="B3" s="34" t="s">
        <v>180</v>
      </c>
      <c r="C3" s="34"/>
      <c r="D3" s="34"/>
      <c r="E3" s="34"/>
      <c r="F3" s="34"/>
      <c r="G3" s="34"/>
      <c r="H3" s="34"/>
      <c r="I3" s="34"/>
    </row>
    <row r="5" customFormat="false" ht="24" hidden="false" customHeight="true" outlineLevel="0" collapsed="false">
      <c r="B5" s="74" t="s">
        <v>181</v>
      </c>
      <c r="C5" s="74"/>
      <c r="D5" s="74"/>
      <c r="E5" s="74"/>
      <c r="F5" s="74"/>
      <c r="G5" s="74"/>
      <c r="H5" s="74"/>
      <c r="I5" s="74"/>
    </row>
    <row r="6" customFormat="false" ht="15" hidden="false" customHeight="false" outlineLevel="0" collapsed="false">
      <c r="B6" s="25" t="s">
        <v>182</v>
      </c>
      <c r="C6" s="75" t="n">
        <v>0.5</v>
      </c>
    </row>
    <row r="7" customFormat="false" ht="15" hidden="false" customHeight="false" outlineLevel="0" collapsed="false">
      <c r="B7" s="25" t="s">
        <v>183</v>
      </c>
      <c r="C7" s="75" t="n">
        <v>0.25</v>
      </c>
    </row>
    <row r="8" customFormat="false" ht="15" hidden="false" customHeight="false" outlineLevel="0" collapsed="false">
      <c r="B8" s="25" t="s">
        <v>184</v>
      </c>
      <c r="C8" s="75" t="n">
        <v>0.25</v>
      </c>
    </row>
    <row r="9" customFormat="false" ht="15" hidden="false" customHeight="false" outlineLevel="0" collapsed="false">
      <c r="B9" s="25" t="s">
        <v>185</v>
      </c>
      <c r="C9" s="65" t="n">
        <f aca="false">SUM(C6:C8)</f>
        <v>1</v>
      </c>
      <c r="D9" s="76" t="str">
        <f aca="false">IF(ROUND(C9,2)=1,"","⚠ Weights should add up to 100%.")</f>
        <v/>
      </c>
      <c r="E9" s="76"/>
      <c r="F9" s="76"/>
      <c r="G9" s="76"/>
      <c r="H9" s="76"/>
      <c r="I9" s="76"/>
    </row>
    <row r="10" customFormat="false" ht="23.85" hidden="false" customHeight="false" outlineLevel="0" collapsed="false">
      <c r="B10" s="25" t="s">
        <v>186</v>
      </c>
      <c r="C10" s="42" t="s">
        <v>187</v>
      </c>
    </row>
    <row r="11" customFormat="false" ht="24" hidden="false" customHeight="true" outlineLevel="0" collapsed="false">
      <c r="B11" s="74" t="s">
        <v>188</v>
      </c>
      <c r="C11" s="74"/>
      <c r="D11" s="74"/>
      <c r="E11" s="74"/>
      <c r="F11" s="74"/>
      <c r="G11" s="74"/>
      <c r="H11" s="74"/>
      <c r="I11" s="74"/>
    </row>
    <row r="12" customFormat="false" ht="33.75" hidden="false" customHeight="true" outlineLevel="0" collapsed="false">
      <c r="B12" s="77" t="s">
        <v>189</v>
      </c>
      <c r="C12" s="77" t="s">
        <v>190</v>
      </c>
      <c r="D12" s="77" t="str">
        <f aca="false">IF('Venue Shortlist'!B7="","Venue 1",'Venue Shortlist'!B7)</f>
        <v>Venue 1</v>
      </c>
      <c r="E12" s="77" t="str">
        <f aca="false">IF('Venue Shortlist'!B8="","Venue 2",'Venue Shortlist'!B8)</f>
        <v>Venue 2</v>
      </c>
      <c r="F12" s="77" t="str">
        <f aca="false">IF('Venue Shortlist'!B9="","Venue 3",'Venue Shortlist'!B9)</f>
        <v>Venue 3</v>
      </c>
      <c r="G12" s="77" t="str">
        <f aca="false">IF('Venue Shortlist'!B10="","Venue 4",'Venue Shortlist'!B10)</f>
        <v>Venue 4</v>
      </c>
      <c r="H12" s="77" t="str">
        <f aca="false">IF('Venue Shortlist'!B11="","Venue 5",'Venue Shortlist'!B11)</f>
        <v>Venue 5</v>
      </c>
      <c r="I12" s="77" t="str">
        <f aca="false">IF('Venue Shortlist'!B12="","Venue 6",'Venue Shortlist'!B12)</f>
        <v>Venue 6</v>
      </c>
    </row>
    <row r="13" customFormat="false" ht="21.75" hidden="false" customHeight="true" outlineLevel="0" collapsed="false">
      <c r="B13" s="25" t="s">
        <v>191</v>
      </c>
      <c r="C13" s="78" t="n">
        <v>5</v>
      </c>
      <c r="D13" s="78"/>
      <c r="E13" s="78"/>
      <c r="F13" s="78"/>
      <c r="G13" s="78"/>
      <c r="H13" s="78"/>
      <c r="I13" s="78"/>
    </row>
    <row r="14" customFormat="false" ht="21.75" hidden="false" customHeight="true" outlineLevel="0" collapsed="false">
      <c r="B14" s="25" t="s">
        <v>192</v>
      </c>
      <c r="C14" s="78" t="n">
        <v>4</v>
      </c>
      <c r="D14" s="78"/>
      <c r="E14" s="78"/>
      <c r="F14" s="78"/>
      <c r="G14" s="78"/>
      <c r="H14" s="78"/>
      <c r="I14" s="78"/>
    </row>
    <row r="15" customFormat="false" ht="21.75" hidden="false" customHeight="true" outlineLevel="0" collapsed="false">
      <c r="B15" s="25" t="s">
        <v>193</v>
      </c>
      <c r="C15" s="78" t="n">
        <v>4</v>
      </c>
      <c r="D15" s="78"/>
      <c r="E15" s="78"/>
      <c r="F15" s="78"/>
      <c r="G15" s="78"/>
      <c r="H15" s="78"/>
      <c r="I15" s="78"/>
    </row>
    <row r="16" customFormat="false" ht="21.75" hidden="false" customHeight="true" outlineLevel="0" collapsed="false">
      <c r="B16" s="25" t="s">
        <v>194</v>
      </c>
      <c r="C16" s="78" t="n">
        <v>4</v>
      </c>
      <c r="D16" s="78"/>
      <c r="E16" s="78"/>
      <c r="F16" s="78"/>
      <c r="G16" s="78"/>
      <c r="H16" s="78"/>
      <c r="I16" s="78"/>
    </row>
    <row r="17" customFormat="false" ht="21.75" hidden="false" customHeight="true" outlineLevel="0" collapsed="false">
      <c r="B17" s="25" t="s">
        <v>195</v>
      </c>
      <c r="C17" s="78" t="n">
        <v>3</v>
      </c>
      <c r="D17" s="78"/>
      <c r="E17" s="78"/>
      <c r="F17" s="78"/>
      <c r="G17" s="78"/>
      <c r="H17" s="78"/>
      <c r="I17" s="78"/>
    </row>
    <row r="18" customFormat="false" ht="21.75" hidden="false" customHeight="true" outlineLevel="0" collapsed="false">
      <c r="B18" s="25" t="s">
        <v>196</v>
      </c>
      <c r="C18" s="78" t="n">
        <v>3</v>
      </c>
      <c r="D18" s="78"/>
      <c r="E18" s="78"/>
      <c r="F18" s="78"/>
      <c r="G18" s="78"/>
      <c r="H18" s="78"/>
      <c r="I18" s="78"/>
    </row>
    <row r="19" customFormat="false" ht="21.75" hidden="false" customHeight="true" outlineLevel="0" collapsed="false">
      <c r="B19" s="25" t="s">
        <v>197</v>
      </c>
      <c r="C19" s="78" t="n">
        <v>4</v>
      </c>
      <c r="D19" s="78"/>
      <c r="E19" s="78"/>
      <c r="F19" s="78"/>
      <c r="G19" s="78"/>
      <c r="H19" s="78"/>
      <c r="I19" s="78"/>
    </row>
    <row r="20" customFormat="false" ht="21.75" hidden="false" customHeight="true" outlineLevel="0" collapsed="false">
      <c r="B20" s="25" t="s">
        <v>198</v>
      </c>
      <c r="C20" s="78" t="n">
        <v>5</v>
      </c>
      <c r="D20" s="78"/>
      <c r="E20" s="78"/>
      <c r="F20" s="78"/>
      <c r="G20" s="78"/>
      <c r="H20" s="78"/>
      <c r="I20" s="78"/>
    </row>
    <row r="21" customFormat="false" ht="21.75" hidden="false" customHeight="true" outlineLevel="0" collapsed="false">
      <c r="B21" s="25" t="s">
        <v>199</v>
      </c>
      <c r="C21" s="78" t="n">
        <v>5</v>
      </c>
      <c r="D21" s="78"/>
      <c r="E21" s="78"/>
      <c r="F21" s="78"/>
      <c r="G21" s="78"/>
      <c r="H21" s="78"/>
      <c r="I21" s="78"/>
    </row>
    <row r="23" customFormat="false" ht="24" hidden="false" customHeight="true" outlineLevel="0" collapsed="false">
      <c r="B23" s="57" t="s">
        <v>200</v>
      </c>
      <c r="C23" s="57"/>
      <c r="D23" s="57"/>
      <c r="E23" s="57"/>
      <c r="F23" s="57"/>
      <c r="G23" s="57"/>
      <c r="H23" s="57"/>
      <c r="I23" s="57"/>
    </row>
    <row r="24" customFormat="false" ht="15" hidden="false" customHeight="false" outlineLevel="0" collapsed="false">
      <c r="B24" s="25" t="s">
        <v>201</v>
      </c>
      <c r="C24" s="26"/>
      <c r="D24" s="28" t="str">
        <f aca="false">IF(COUNT(D13:D21)=0,"",SUMPRODUCT($C$13:$C$21,D13:D21)/SUMIF(D13:D21,"&gt;0",$C$13:$C$21))</f>
        <v/>
      </c>
      <c r="E24" s="28" t="str">
        <f aca="false">IF(COUNT(E13:E21)=0,"",SUMPRODUCT($C$13:$C$21,E13:E21)/SUMIF(E13:E21,"&gt;0",$C$13:$C$21))</f>
        <v/>
      </c>
      <c r="F24" s="28" t="str">
        <f aca="false">IF(COUNT(F13:F21)=0,"",SUMPRODUCT($C$13:$C$21,F13:F21)/SUMIF(F13:F21,"&gt;0",$C$13:$C$21))</f>
        <v/>
      </c>
      <c r="G24" s="28" t="str">
        <f aca="false">IF(COUNT(G13:G21)=0,"",SUMPRODUCT($C$13:$C$21,G13:G21)/SUMIF(G13:G21,"&gt;0",$C$13:$C$21))</f>
        <v/>
      </c>
      <c r="H24" s="28" t="str">
        <f aca="false">IF(COUNT(H13:H21)=0,"",SUMPRODUCT($C$13:$C$21,H13:H21)/SUMIF(H13:H21,"&gt;0",$C$13:$C$21))</f>
        <v/>
      </c>
      <c r="I24" s="28" t="str">
        <f aca="false">IF(COUNT(I13:I21)=0,"",SUMPRODUCT($C$13:$C$21,I13:I21)/SUMIF(I13:I21,"&gt;0",$C$13:$C$21))</f>
        <v/>
      </c>
    </row>
    <row r="25" customFormat="false" ht="15" hidden="false" customHeight="false" outlineLevel="0" collapsed="false">
      <c r="B25" s="25" t="s">
        <v>202</v>
      </c>
      <c r="C25" s="26"/>
      <c r="D25" s="28" t="str">
        <f aca="false">IF('Tour Checklist'!E7="","",'Tour Checklist'!E7*5)</f>
        <v/>
      </c>
      <c r="E25" s="28" t="str">
        <f aca="false">IF('Tour Checklist'!F7="","",'Tour Checklist'!F7*5)</f>
        <v/>
      </c>
      <c r="F25" s="28" t="str">
        <f aca="false">IF('Tour Checklist'!G7="","",'Tour Checklist'!G7*5)</f>
        <v/>
      </c>
      <c r="G25" s="28" t="str">
        <f aca="false">IF('Tour Checklist'!H7="","",'Tour Checklist'!H7*5)</f>
        <v/>
      </c>
      <c r="H25" s="28" t="str">
        <f aca="false">IF('Tour Checklist'!I7="","",'Tour Checklist'!I7*5)</f>
        <v/>
      </c>
      <c r="I25" s="28" t="str">
        <f aca="false">IF('Tour Checklist'!J7="","",'Tour Checklist'!J7*5)</f>
        <v/>
      </c>
    </row>
    <row r="26" customFormat="false" ht="15" hidden="false" customHeight="false" outlineLevel="0" collapsed="false">
      <c r="B26" s="25" t="s">
        <v>203</v>
      </c>
      <c r="C26" s="26"/>
      <c r="D26" s="28" t="str">
        <f aca="false">IF('True Cost'!D31="","",5*MIN('True Cost'!$D$31:$I$31)/'True Cost'!D31)</f>
        <v/>
      </c>
      <c r="E26" s="28" t="str">
        <f aca="false">IF('True Cost'!E31="","",5*MIN('True Cost'!$D$31:$I$31)/'True Cost'!E31)</f>
        <v/>
      </c>
      <c r="F26" s="28" t="str">
        <f aca="false">IF('True Cost'!F31="","",5*MIN('True Cost'!$D$31:$I$31)/'True Cost'!F31)</f>
        <v/>
      </c>
      <c r="G26" s="28" t="str">
        <f aca="false">IF('True Cost'!G31="","",5*MIN('True Cost'!$D$31:$I$31)/'True Cost'!G31)</f>
        <v/>
      </c>
      <c r="H26" s="28" t="str">
        <f aca="false">IF('True Cost'!H31="","",5*MIN('True Cost'!$D$31:$I$31)/'True Cost'!H31)</f>
        <v/>
      </c>
      <c r="I26" s="28" t="str">
        <f aca="false">IF('True Cost'!I31="","",5*MIN('True Cost'!$D$31:$I$31)/'True Cost'!I31)</f>
        <v/>
      </c>
    </row>
    <row r="27" customFormat="false" ht="15" hidden="false" customHeight="false" outlineLevel="0" collapsed="false">
      <c r="B27" s="25" t="s">
        <v>204</v>
      </c>
      <c r="C27" s="26"/>
      <c r="D27" s="29" t="n">
        <f aca="false">'Tour Checklist'!E6</f>
        <v>0</v>
      </c>
      <c r="E27" s="29" t="n">
        <f aca="false">'Tour Checklist'!F6</f>
        <v>0</v>
      </c>
      <c r="F27" s="29" t="n">
        <f aca="false">'Tour Checklist'!G6</f>
        <v>0</v>
      </c>
      <c r="G27" s="29" t="n">
        <f aca="false">'Tour Checklist'!H6</f>
        <v>0</v>
      </c>
      <c r="H27" s="29" t="n">
        <f aca="false">'Tour Checklist'!I6</f>
        <v>0</v>
      </c>
      <c r="I27" s="29" t="n">
        <f aca="false">'Tour Checklist'!J6</f>
        <v>0</v>
      </c>
    </row>
    <row r="28" customFormat="false" ht="15" hidden="false" customHeight="false" outlineLevel="0" collapsed="false">
      <c r="B28" s="58" t="s">
        <v>205</v>
      </c>
      <c r="C28" s="79"/>
      <c r="D28" s="80" t="str">
        <f aca="false">IF((IF(ISNUMBER(D24),$C$6,0)+IF(ISNUMBER(D25),$C$7,0)+IF(ISNUMBER(D26),$C$8,0))=0,"",IF(AND($C$10="Yes",D27&gt;0),"",(IF(ISNUMBER(D24),$C$6*D24,0)+IF(ISNUMBER(D25),$C$7*D25,0)+IF(ISNUMBER(D26),$C$8*D26,0))/(IF(ISNUMBER(D24),$C$6,0)+IF(ISNUMBER(D25),$C$7,0)+IF(ISNUMBER(D26),$C$8,0))))</f>
        <v/>
      </c>
      <c r="E28" s="80" t="str">
        <f aca="false">IF((IF(ISNUMBER(E24),$C$6,0)+IF(ISNUMBER(E25),$C$7,0)+IF(ISNUMBER(E26),$C$8,0))=0,"",IF(AND($C$10="Yes",E27&gt;0),"",(IF(ISNUMBER(E24),$C$6*E24,0)+IF(ISNUMBER(E25),$C$7*E25,0)+IF(ISNUMBER(E26),$C$8*E26,0))/(IF(ISNUMBER(E24),$C$6,0)+IF(ISNUMBER(E25),$C$7,0)+IF(ISNUMBER(E26),$C$8,0))))</f>
        <v/>
      </c>
      <c r="F28" s="80" t="str">
        <f aca="false">IF((IF(ISNUMBER(F24),$C$6,0)+IF(ISNUMBER(F25),$C$7,0)+IF(ISNUMBER(F26),$C$8,0))=0,"",IF(AND($C$10="Yes",F27&gt;0),"",(IF(ISNUMBER(F24),$C$6*F24,0)+IF(ISNUMBER(F25),$C$7*F25,0)+IF(ISNUMBER(F26),$C$8*F26,0))/(IF(ISNUMBER(F24),$C$6,0)+IF(ISNUMBER(F25),$C$7,0)+IF(ISNUMBER(F26),$C$8,0))))</f>
        <v/>
      </c>
      <c r="G28" s="80" t="str">
        <f aca="false">IF((IF(ISNUMBER(G24),$C$6,0)+IF(ISNUMBER(G25),$C$7,0)+IF(ISNUMBER(G26),$C$8,0))=0,"",IF(AND($C$10="Yes",G27&gt;0),"",(IF(ISNUMBER(G24),$C$6*G24,0)+IF(ISNUMBER(G25),$C$7*G25,0)+IF(ISNUMBER(G26),$C$8*G26,0))/(IF(ISNUMBER(G24),$C$6,0)+IF(ISNUMBER(G25),$C$7,0)+IF(ISNUMBER(G26),$C$8,0))))</f>
        <v/>
      </c>
      <c r="H28" s="80" t="str">
        <f aca="false">IF((IF(ISNUMBER(H24),$C$6,0)+IF(ISNUMBER(H25),$C$7,0)+IF(ISNUMBER(H26),$C$8,0))=0,"",IF(AND($C$10="Yes",H27&gt;0),"",(IF(ISNUMBER(H24),$C$6*H24,0)+IF(ISNUMBER(H25),$C$7*H25,0)+IF(ISNUMBER(H26),$C$8*H26,0))/(IF(ISNUMBER(H24),$C$6,0)+IF(ISNUMBER(H25),$C$7,0)+IF(ISNUMBER(H26),$C$8,0))))</f>
        <v/>
      </c>
      <c r="I28" s="80" t="str">
        <f aca="false">IF((IF(ISNUMBER(I24),$C$6,0)+IF(ISNUMBER(I25),$C$7,0)+IF(ISNUMBER(I26),$C$8,0))=0,"",IF(AND($C$10="Yes",I27&gt;0),"",(IF(ISNUMBER(I24),$C$6*I24,0)+IF(ISNUMBER(I25),$C$7*I25,0)+IF(ISNUMBER(I26),$C$8*I26,0))/(IF(ISNUMBER(I24),$C$6,0)+IF(ISNUMBER(I25),$C$7,0)+IF(ISNUMBER(I26),$C$8,0))))</f>
        <v/>
      </c>
    </row>
    <row r="29" customFormat="false" ht="15" hidden="false" customHeight="false" outlineLevel="0" collapsed="false">
      <c r="B29" s="25" t="s">
        <v>21</v>
      </c>
      <c r="C29" s="26"/>
      <c r="D29" s="64" t="str">
        <f aca="false">IF(D28="","",RANK(D28,$D$28:$I$28))</f>
        <v/>
      </c>
      <c r="E29" s="64" t="str">
        <f aca="false">IF(E28="","",RANK(E28,$D$28:$I$28))</f>
        <v/>
      </c>
      <c r="F29" s="64" t="str">
        <f aca="false">IF(F28="","",RANK(F28,$D$28:$I$28))</f>
        <v/>
      </c>
      <c r="G29" s="64" t="str">
        <f aca="false">IF(G28="","",RANK(G28,$D$28:$I$28))</f>
        <v/>
      </c>
      <c r="H29" s="64" t="str">
        <f aca="false">IF(H28="","",RANK(H28,$D$28:$I$28))</f>
        <v/>
      </c>
      <c r="I29" s="64" t="str">
        <f aca="false">IF(I28="","",RANK(I28,$D$28:$I$28))</f>
        <v/>
      </c>
    </row>
    <row r="30" customFormat="false" ht="31.5" hidden="false" customHeight="true" outlineLevel="0" collapsed="false">
      <c r="B30" s="58" t="s">
        <v>206</v>
      </c>
      <c r="C30" s="79"/>
      <c r="D30" s="81" t="str">
        <f aca="false">IF(D27&gt;0,IF($C$10="Yes","Out: misses a must-have","⚠ Misses "&amp;D27&amp;" must-have(s)"),"")</f>
        <v/>
      </c>
      <c r="E30" s="81" t="str">
        <f aca="false">IF(E27&gt;0,IF($C$10="Yes","Out: misses a must-have","⚠ Misses "&amp;E27&amp;" must-have(s)"),"")</f>
        <v/>
      </c>
      <c r="F30" s="81" t="str">
        <f aca="false">IF(F27&gt;0,IF($C$10="Yes","Out: misses a must-have","⚠ Misses "&amp;F27&amp;" must-have(s)"),"")</f>
        <v/>
      </c>
      <c r="G30" s="81" t="str">
        <f aca="false">IF(G27&gt;0,IF($C$10="Yes","Out: misses a must-have","⚠ Misses "&amp;G27&amp;" must-have(s)"),"")</f>
        <v/>
      </c>
      <c r="H30" s="81" t="str">
        <f aca="false">IF(H27&gt;0,IF($C$10="Yes","Out: misses a must-have","⚠ Misses "&amp;H27&amp;" must-have(s)"),"")</f>
        <v/>
      </c>
      <c r="I30" s="81" t="str">
        <f aca="false">IF(I27&gt;0,IF($C$10="Yes","Out: misses a must-have","⚠ Misses "&amp;I27&amp;" must-have(s)"),"")</f>
        <v/>
      </c>
    </row>
    <row r="31" customFormat="false" ht="30" hidden="false" customHeight="true" outlineLevel="0" collapsed="false">
      <c r="B31" s="58" t="s">
        <v>207</v>
      </c>
      <c r="C31" s="82" t="str">
        <f aca="false">IFERROR(INDEX($D$12:$I$12,MATCH(MAX($D$28:$I$28),$D$28:$I$28,0)),"")</f>
        <v/>
      </c>
      <c r="D31" s="82"/>
      <c r="E31" s="82"/>
      <c r="F31" s="82"/>
      <c r="G31" s="82"/>
      <c r="H31" s="82"/>
      <c r="I31" s="82"/>
    </row>
  </sheetData>
  <mergeCells count="7">
    <mergeCell ref="B1:I1"/>
    <mergeCell ref="B3:I3"/>
    <mergeCell ref="B5:I5"/>
    <mergeCell ref="D9:I9"/>
    <mergeCell ref="B11:I11"/>
    <mergeCell ref="B23:I23"/>
    <mergeCell ref="C31:I31"/>
  </mergeCells>
  <conditionalFormatting sqref="D28:I28">
    <cfRule type="expression" priority="2" aboveAverage="0" equalAverage="0" bottom="0" percent="0" rank="0" text="" dxfId="3">
      <formula>AND(ISNUMBER(D28),D28=MAX($D$28:$I$28))</formula>
    </cfRule>
  </conditionalFormatting>
  <conditionalFormatting sqref="D27:I27">
    <cfRule type="expression" priority="3" aboveAverage="0" equalAverage="0" bottom="0" percent="0" rank="0" text="" dxfId="4">
      <formula>D27&gt;0</formula>
    </cfRule>
  </conditionalFormatting>
  <dataValidations count="2">
    <dataValidation allowBlank="false" errorStyle="stop" operator="between" showDropDown="false" showErrorMessage="false" showInputMessage="false" sqref="C10" type="list">
      <formula1>"Yes,No"</formula1>
      <formula2>0</formula2>
    </dataValidation>
    <dataValidation allowBlank="true" error="Enter a whole number from 1 to 5." errorStyle="stop" errorTitle="Score" operator="between" showDropDown="false" showErrorMessage="true" showInputMessage="false" sqref="C13:I21"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DE2E4"/>
    <pageSetUpPr fitToPage="true"/>
  </sheetPr>
  <dimension ref="A1:Q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8"/>
    <col collapsed="false" customWidth="true" hidden="false" outlineLevel="0" max="14" min="3" style="0" width="8"/>
    <col collapsed="false" customWidth="true" hidden="false" outlineLevel="0" max="15" min="15" style="0" width="9"/>
    <col collapsed="false" customWidth="true" hidden="false" outlineLevel="0" max="16" min="16" style="0" width="16"/>
  </cols>
  <sheetData>
    <row r="1" customFormat="false" ht="39.75" hidden="false" customHeight="true" outlineLevel="0" collapsed="false">
      <c r="A1" s="83" t="s">
        <v>208</v>
      </c>
      <c r="B1" s="83"/>
      <c r="C1" s="83"/>
      <c r="D1" s="83"/>
      <c r="E1" s="83"/>
      <c r="F1" s="83"/>
      <c r="G1" s="83"/>
      <c r="H1" s="83"/>
      <c r="I1" s="83"/>
      <c r="J1" s="83"/>
      <c r="K1" s="83"/>
      <c r="L1" s="83"/>
      <c r="M1" s="83"/>
      <c r="N1" s="83"/>
      <c r="O1" s="83"/>
      <c r="P1" s="83"/>
      <c r="Q1" s="83"/>
    </row>
    <row r="2" customFormat="false" ht="15" hidden="false" customHeight="false" outlineLevel="0" collapsed="false">
      <c r="A2" s="33" t="str">
        <f aca="false">HYPERLINK("#'Start Here'!A1","← Back to Start Here")</f>
        <v>← Back to Start Here</v>
      </c>
      <c r="B2" s="34" t="s">
        <v>209</v>
      </c>
      <c r="C2" s="34"/>
      <c r="D2" s="34"/>
      <c r="E2" s="34"/>
      <c r="F2" s="34"/>
      <c r="G2" s="34"/>
      <c r="H2" s="34"/>
      <c r="I2" s="34"/>
      <c r="J2" s="34"/>
      <c r="K2" s="34"/>
      <c r="L2" s="34"/>
      <c r="M2" s="34"/>
      <c r="N2" s="34"/>
      <c r="O2" s="34"/>
      <c r="P2" s="34"/>
      <c r="Q2" s="34"/>
    </row>
    <row r="6" customFormat="false" ht="174.75" hidden="false" customHeight="true" outlineLevel="0" collapsed="false">
      <c r="A6" s="84" t="s">
        <v>14</v>
      </c>
      <c r="B6" s="84" t="s">
        <v>15</v>
      </c>
      <c r="C6" s="85" t="s">
        <v>210</v>
      </c>
      <c r="D6" s="85" t="s">
        <v>211</v>
      </c>
      <c r="E6" s="85" t="s">
        <v>212</v>
      </c>
      <c r="F6" s="85" t="s">
        <v>213</v>
      </c>
      <c r="G6" s="85" t="s">
        <v>214</v>
      </c>
      <c r="H6" s="85" t="s">
        <v>215</v>
      </c>
      <c r="I6" s="85" t="s">
        <v>216</v>
      </c>
      <c r="J6" s="85" t="s">
        <v>217</v>
      </c>
      <c r="K6" s="85" t="s">
        <v>218</v>
      </c>
      <c r="L6" s="85" t="s">
        <v>219</v>
      </c>
      <c r="M6" s="85" t="s">
        <v>220</v>
      </c>
      <c r="N6" s="85" t="s">
        <v>221</v>
      </c>
      <c r="O6" s="84" t="s">
        <v>222</v>
      </c>
      <c r="P6" s="84" t="s">
        <v>223</v>
      </c>
    </row>
    <row r="7" customFormat="false" ht="27.75" hidden="false" customHeight="true" outlineLevel="0" collapsed="false">
      <c r="A7" s="25" t="str">
        <f aca="false">IF('Venue Shortlist'!B7="","Venue 1",'Venue Shortlist'!B7)</f>
        <v>Venue 1</v>
      </c>
      <c r="B7" s="26" t="str">
        <f aca="false">IF('Venue Shortlist'!J7="","",'Venue Shortlist'!J7)</f>
        <v/>
      </c>
      <c r="C7" s="86" t="s">
        <v>107</v>
      </c>
      <c r="D7" s="86" t="s">
        <v>107</v>
      </c>
      <c r="E7" s="86" t="s">
        <v>107</v>
      </c>
      <c r="F7" s="86" t="s">
        <v>107</v>
      </c>
      <c r="G7" s="86" t="s">
        <v>107</v>
      </c>
      <c r="H7" s="86" t="s">
        <v>107</v>
      </c>
      <c r="I7" s="86" t="s">
        <v>107</v>
      </c>
      <c r="J7" s="86" t="s">
        <v>107</v>
      </c>
      <c r="K7" s="86" t="s">
        <v>107</v>
      </c>
      <c r="L7" s="86" t="s">
        <v>107</v>
      </c>
      <c r="M7" s="86" t="s">
        <v>107</v>
      </c>
      <c r="N7" s="86" t="s">
        <v>107</v>
      </c>
      <c r="O7" s="87" t="n">
        <f aca="false">COUNTIF(C7:N7,"☑")/12</f>
        <v>0</v>
      </c>
      <c r="P7" s="26" t="str">
        <f aca="false">IF(O7=1,"✓ Complete",IF(O7=0,"Not started","In review"))</f>
        <v>Not started</v>
      </c>
    </row>
    <row r="8" customFormat="false" ht="27.75" hidden="false" customHeight="true" outlineLevel="0" collapsed="false">
      <c r="A8" s="25" t="str">
        <f aca="false">IF('Venue Shortlist'!B8="","Venue 2",'Venue Shortlist'!B8)</f>
        <v>Venue 2</v>
      </c>
      <c r="B8" s="26" t="str">
        <f aca="false">IF('Venue Shortlist'!J8="","",'Venue Shortlist'!J8)</f>
        <v/>
      </c>
      <c r="C8" s="86" t="s">
        <v>107</v>
      </c>
      <c r="D8" s="86" t="s">
        <v>107</v>
      </c>
      <c r="E8" s="86" t="s">
        <v>107</v>
      </c>
      <c r="F8" s="86" t="s">
        <v>107</v>
      </c>
      <c r="G8" s="86" t="s">
        <v>107</v>
      </c>
      <c r="H8" s="86" t="s">
        <v>107</v>
      </c>
      <c r="I8" s="86" t="s">
        <v>107</v>
      </c>
      <c r="J8" s="86" t="s">
        <v>107</v>
      </c>
      <c r="K8" s="86" t="s">
        <v>107</v>
      </c>
      <c r="L8" s="86" t="s">
        <v>107</v>
      </c>
      <c r="M8" s="86" t="s">
        <v>107</v>
      </c>
      <c r="N8" s="86" t="s">
        <v>107</v>
      </c>
      <c r="O8" s="87" t="n">
        <f aca="false">COUNTIF(C8:N8,"☑")/12</f>
        <v>0</v>
      </c>
      <c r="P8" s="26" t="str">
        <f aca="false">IF(O8=1,"✓ Complete",IF(O8=0,"Not started","In review"))</f>
        <v>Not started</v>
      </c>
    </row>
    <row r="9" customFormat="false" ht="27.75" hidden="false" customHeight="true" outlineLevel="0" collapsed="false">
      <c r="A9" s="25" t="str">
        <f aca="false">IF('Venue Shortlist'!B9="","Venue 3",'Venue Shortlist'!B9)</f>
        <v>Venue 3</v>
      </c>
      <c r="B9" s="26" t="str">
        <f aca="false">IF('Venue Shortlist'!J9="","",'Venue Shortlist'!J9)</f>
        <v/>
      </c>
      <c r="C9" s="86" t="s">
        <v>107</v>
      </c>
      <c r="D9" s="86" t="s">
        <v>107</v>
      </c>
      <c r="E9" s="86" t="s">
        <v>107</v>
      </c>
      <c r="F9" s="86" t="s">
        <v>107</v>
      </c>
      <c r="G9" s="86" t="s">
        <v>107</v>
      </c>
      <c r="H9" s="86" t="s">
        <v>107</v>
      </c>
      <c r="I9" s="86" t="s">
        <v>107</v>
      </c>
      <c r="J9" s="86" t="s">
        <v>107</v>
      </c>
      <c r="K9" s="86" t="s">
        <v>107</v>
      </c>
      <c r="L9" s="86" t="s">
        <v>107</v>
      </c>
      <c r="M9" s="86" t="s">
        <v>107</v>
      </c>
      <c r="N9" s="86" t="s">
        <v>107</v>
      </c>
      <c r="O9" s="87" t="n">
        <f aca="false">COUNTIF(C9:N9,"☑")/12</f>
        <v>0</v>
      </c>
      <c r="P9" s="26" t="str">
        <f aca="false">IF(O9=1,"✓ Complete",IF(O9=0,"Not started","In review"))</f>
        <v>Not started</v>
      </c>
    </row>
    <row r="10" customFormat="false" ht="27.75" hidden="false" customHeight="true" outlineLevel="0" collapsed="false">
      <c r="A10" s="25" t="str">
        <f aca="false">IF('Venue Shortlist'!B10="","Venue 4",'Venue Shortlist'!B10)</f>
        <v>Venue 4</v>
      </c>
      <c r="B10" s="26" t="str">
        <f aca="false">IF('Venue Shortlist'!J10="","",'Venue Shortlist'!J10)</f>
        <v/>
      </c>
      <c r="C10" s="86" t="s">
        <v>107</v>
      </c>
      <c r="D10" s="86" t="s">
        <v>107</v>
      </c>
      <c r="E10" s="86" t="s">
        <v>107</v>
      </c>
      <c r="F10" s="86" t="s">
        <v>107</v>
      </c>
      <c r="G10" s="86" t="s">
        <v>107</v>
      </c>
      <c r="H10" s="86" t="s">
        <v>107</v>
      </c>
      <c r="I10" s="86" t="s">
        <v>107</v>
      </c>
      <c r="J10" s="86" t="s">
        <v>107</v>
      </c>
      <c r="K10" s="86" t="s">
        <v>107</v>
      </c>
      <c r="L10" s="86" t="s">
        <v>107</v>
      </c>
      <c r="M10" s="86" t="s">
        <v>107</v>
      </c>
      <c r="N10" s="86" t="s">
        <v>107</v>
      </c>
      <c r="O10" s="87" t="n">
        <f aca="false">COUNTIF(C10:N10,"☑")/12</f>
        <v>0</v>
      </c>
      <c r="P10" s="26" t="str">
        <f aca="false">IF(O10=1,"✓ Complete",IF(O10=0,"Not started","In review"))</f>
        <v>Not started</v>
      </c>
    </row>
    <row r="11" customFormat="false" ht="27.75" hidden="false" customHeight="true" outlineLevel="0" collapsed="false">
      <c r="A11" s="25" t="str">
        <f aca="false">IF('Venue Shortlist'!B11="","Venue 5",'Venue Shortlist'!B11)</f>
        <v>Venue 5</v>
      </c>
      <c r="B11" s="26" t="str">
        <f aca="false">IF('Venue Shortlist'!J11="","",'Venue Shortlist'!J11)</f>
        <v/>
      </c>
      <c r="C11" s="86" t="s">
        <v>107</v>
      </c>
      <c r="D11" s="86" t="s">
        <v>107</v>
      </c>
      <c r="E11" s="86" t="s">
        <v>107</v>
      </c>
      <c r="F11" s="86" t="s">
        <v>107</v>
      </c>
      <c r="G11" s="86" t="s">
        <v>107</v>
      </c>
      <c r="H11" s="86" t="s">
        <v>107</v>
      </c>
      <c r="I11" s="86" t="s">
        <v>107</v>
      </c>
      <c r="J11" s="86" t="s">
        <v>107</v>
      </c>
      <c r="K11" s="86" t="s">
        <v>107</v>
      </c>
      <c r="L11" s="86" t="s">
        <v>107</v>
      </c>
      <c r="M11" s="86" t="s">
        <v>107</v>
      </c>
      <c r="N11" s="86" t="s">
        <v>107</v>
      </c>
      <c r="O11" s="87" t="n">
        <f aca="false">COUNTIF(C11:N11,"☑")/12</f>
        <v>0</v>
      </c>
      <c r="P11" s="26" t="str">
        <f aca="false">IF(O11=1,"✓ Complete",IF(O11=0,"Not started","In review"))</f>
        <v>Not started</v>
      </c>
    </row>
    <row r="12" customFormat="false" ht="27.75" hidden="false" customHeight="true" outlineLevel="0" collapsed="false">
      <c r="A12" s="25" t="str">
        <f aca="false">IF('Venue Shortlist'!B12="","Venue 6",'Venue Shortlist'!B12)</f>
        <v>Venue 6</v>
      </c>
      <c r="B12" s="26" t="str">
        <f aca="false">IF('Venue Shortlist'!J12="","",'Venue Shortlist'!J12)</f>
        <v/>
      </c>
      <c r="C12" s="86" t="s">
        <v>107</v>
      </c>
      <c r="D12" s="86" t="s">
        <v>107</v>
      </c>
      <c r="E12" s="86" t="s">
        <v>107</v>
      </c>
      <c r="F12" s="86" t="s">
        <v>107</v>
      </c>
      <c r="G12" s="86" t="s">
        <v>107</v>
      </c>
      <c r="H12" s="86" t="s">
        <v>107</v>
      </c>
      <c r="I12" s="86" t="s">
        <v>107</v>
      </c>
      <c r="J12" s="86" t="s">
        <v>107</v>
      </c>
      <c r="K12" s="86" t="s">
        <v>107</v>
      </c>
      <c r="L12" s="86" t="s">
        <v>107</v>
      </c>
      <c r="M12" s="86" t="s">
        <v>107</v>
      </c>
      <c r="N12" s="86" t="s">
        <v>107</v>
      </c>
      <c r="O12" s="87" t="n">
        <f aca="false">COUNTIF(C12:N12,"☑")/12</f>
        <v>0</v>
      </c>
      <c r="P12" s="26" t="str">
        <f aca="false">IF(O12=1,"✓ Complete",IF(O12=0,"Not started","In review"))</f>
        <v>Not started</v>
      </c>
    </row>
    <row r="14" customFormat="false" ht="15" hidden="false" customHeight="false" outlineLevel="0" collapsed="false">
      <c r="A14" s="34" t="s">
        <v>224</v>
      </c>
      <c r="B14" s="34"/>
      <c r="C14" s="34"/>
      <c r="D14" s="34"/>
      <c r="E14" s="34"/>
      <c r="F14" s="34"/>
      <c r="G14" s="34"/>
      <c r="H14" s="34"/>
      <c r="I14" s="34"/>
      <c r="J14" s="34"/>
      <c r="K14" s="34"/>
      <c r="L14" s="34"/>
      <c r="M14" s="34"/>
      <c r="N14" s="34"/>
      <c r="O14" s="34"/>
      <c r="P14" s="34"/>
    </row>
  </sheetData>
  <mergeCells count="3">
    <mergeCell ref="A1:Q1"/>
    <mergeCell ref="B2:Q2"/>
    <mergeCell ref="A14:P14"/>
  </mergeCells>
  <conditionalFormatting sqref="A7:P12">
    <cfRule type="expression" priority="2" aboveAverage="0" equalAverage="0" bottom="0" percent="0" rank="0" text="" dxfId="8">
      <formula>AND($B7&lt;&gt;"Contract review",$B7&lt;&gt;"Booked")</formula>
    </cfRule>
  </conditionalFormatting>
  <conditionalFormatting sqref="P7:P12">
    <cfRule type="expression" priority="3" aboveAverage="0" equalAverage="0" bottom="0" percent="0" rank="0" text="" dxfId="9">
      <formula>P7="✓ Complete"</formula>
    </cfRule>
  </conditionalFormatting>
  <conditionalFormatting sqref="O7:O12">
    <cfRule type="dataBar" priority="4">
      <dataBar showValue="1" minLength="10" maxLength="90">
        <cfvo type="num" val="0"/>
        <cfvo type="num" val="1"/>
        <color rgb="FFF4A6B8"/>
      </dataBar>
      <extLst>
        <ext xmlns:x14="http://schemas.microsoft.com/office/spreadsheetml/2009/9/main" uri="{B025F937-C7B1-47D3-B67F-A62EFF666E3E}">
          <x14:id>{8079B6B0-F0B0-4595-A0F4-9BE268B0A3C1}</x14:id>
        </ext>
      </extLst>
    </cfRule>
  </conditionalFormatting>
  <dataValidations count="1">
    <dataValidation allowBlank="true" errorStyle="stop" operator="between" showDropDown="false" showErrorMessage="false" showInputMessage="false" sqref="C7:N12" type="list">
      <formula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8079B6B0-F0B0-4595-A0F4-9BE268B0A3C1}">
            <x14:dataBar minLength="10" maxLength="90" axisPosition="none" gradient="true">
              <x14:cfvo type="num">
                <xm:f>0</xm:f>
              </x14:cfvo>
              <x14:cfvo type="num">
                <xm:f>1</xm:f>
              </x14:cfvo>
              <x14:negativeFillColor rgb="FFF4A6B8"/>
              <x14:axisColor rgb="FF000000"/>
            </x14:dataBar>
          </x14:cfRule>
          <xm:sqref>O7:O12</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4CC"/>
    <pageSetUpPr fitToPage="true"/>
  </sheetPr>
  <dimension ref="A1:I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8"/>
    <col collapsed="false" customWidth="true" hidden="false" outlineLevel="0" max="3" min="3" style="0" width="13"/>
    <col collapsed="false" customWidth="true" hidden="false" outlineLevel="0" max="4" min="4" style="0" width="20"/>
    <col collapsed="false" customWidth="true" hidden="false" outlineLevel="0" max="7" min="5" style="0" width="36"/>
    <col collapsed="false" customWidth="true" hidden="false" outlineLevel="0" max="8" min="8" style="0" width="12"/>
    <col collapsed="false" customWidth="true" hidden="false" outlineLevel="0" max="9" min="9" style="0" width="10"/>
  </cols>
  <sheetData>
    <row r="1" customFormat="false" ht="39.75" hidden="false" customHeight="true" outlineLevel="0" collapsed="false">
      <c r="A1" s="88" t="s">
        <v>225</v>
      </c>
      <c r="B1" s="88"/>
      <c r="C1" s="88"/>
      <c r="D1" s="88"/>
      <c r="E1" s="88"/>
      <c r="F1" s="88"/>
      <c r="G1" s="88"/>
      <c r="H1" s="88"/>
      <c r="I1" s="88"/>
    </row>
    <row r="2" customFormat="false" ht="15" hidden="false" customHeight="false" outlineLevel="0" collapsed="false">
      <c r="A2" s="33" t="str">
        <f aca="false">HYPERLINK("#'Start Here'!A1","← Back to Start Here")</f>
        <v>← Back to Start Here</v>
      </c>
      <c r="B2" s="34" t="s">
        <v>226</v>
      </c>
      <c r="C2" s="34"/>
      <c r="D2" s="34"/>
      <c r="E2" s="34"/>
      <c r="F2" s="34"/>
      <c r="G2" s="34"/>
      <c r="H2" s="34"/>
      <c r="I2" s="34"/>
    </row>
    <row r="4" customFormat="false" ht="36" hidden="false" customHeight="true" outlineLevel="0" collapsed="false">
      <c r="A4" s="89" t="s">
        <v>41</v>
      </c>
      <c r="B4" s="89" t="s">
        <v>14</v>
      </c>
      <c r="C4" s="89" t="s">
        <v>227</v>
      </c>
      <c r="D4" s="89" t="s">
        <v>228</v>
      </c>
      <c r="E4" s="89" t="s">
        <v>229</v>
      </c>
      <c r="F4" s="89" t="s">
        <v>230</v>
      </c>
      <c r="G4" s="89" t="s">
        <v>231</v>
      </c>
      <c r="H4" s="89" t="s">
        <v>232</v>
      </c>
      <c r="I4" s="89" t="s">
        <v>233</v>
      </c>
    </row>
    <row r="5" customFormat="false" ht="42" hidden="false" customHeight="true" outlineLevel="0" collapsed="false">
      <c r="A5" s="37" t="n">
        <v>46361</v>
      </c>
      <c r="B5" s="36" t="s">
        <v>51</v>
      </c>
      <c r="C5" s="35" t="s">
        <v>234</v>
      </c>
      <c r="D5" s="36" t="s">
        <v>235</v>
      </c>
      <c r="E5" s="36" t="s">
        <v>236</v>
      </c>
      <c r="F5" s="36" t="s">
        <v>237</v>
      </c>
      <c r="G5" s="36" t="s">
        <v>238</v>
      </c>
      <c r="H5" s="35" t="s">
        <v>107</v>
      </c>
      <c r="I5" s="35" t="n">
        <v>4</v>
      </c>
    </row>
    <row r="6" customFormat="false" ht="39.75" hidden="false" customHeight="true" outlineLevel="0" collapsed="false">
      <c r="A6" s="43"/>
      <c r="B6" s="41"/>
      <c r="C6" s="42"/>
      <c r="D6" s="41"/>
      <c r="E6" s="41"/>
      <c r="F6" s="41"/>
      <c r="G6" s="41"/>
      <c r="H6" s="68" t="s">
        <v>107</v>
      </c>
      <c r="I6" s="42"/>
    </row>
    <row r="7" customFormat="false" ht="39.75" hidden="false" customHeight="true" outlineLevel="0" collapsed="false">
      <c r="A7" s="43"/>
      <c r="B7" s="41"/>
      <c r="C7" s="42"/>
      <c r="D7" s="41"/>
      <c r="E7" s="41"/>
      <c r="F7" s="41"/>
      <c r="G7" s="41"/>
      <c r="H7" s="68" t="s">
        <v>107</v>
      </c>
      <c r="I7" s="42"/>
    </row>
    <row r="8" customFormat="false" ht="39.75" hidden="false" customHeight="true" outlineLevel="0" collapsed="false">
      <c r="A8" s="43"/>
      <c r="B8" s="41"/>
      <c r="C8" s="42"/>
      <c r="D8" s="41"/>
      <c r="E8" s="41"/>
      <c r="F8" s="41"/>
      <c r="G8" s="41"/>
      <c r="H8" s="68" t="s">
        <v>107</v>
      </c>
      <c r="I8" s="42"/>
    </row>
    <row r="9" customFormat="false" ht="39.75" hidden="false" customHeight="true" outlineLevel="0" collapsed="false">
      <c r="A9" s="43"/>
      <c r="B9" s="41"/>
      <c r="C9" s="42"/>
      <c r="D9" s="41"/>
      <c r="E9" s="41"/>
      <c r="F9" s="41"/>
      <c r="G9" s="41"/>
      <c r="H9" s="68" t="s">
        <v>107</v>
      </c>
      <c r="I9" s="42"/>
    </row>
    <row r="10" customFormat="false" ht="39.75" hidden="false" customHeight="true" outlineLevel="0" collapsed="false">
      <c r="A10" s="43"/>
      <c r="B10" s="41"/>
      <c r="C10" s="42"/>
      <c r="D10" s="41"/>
      <c r="E10" s="41"/>
      <c r="F10" s="41"/>
      <c r="G10" s="41"/>
      <c r="H10" s="68" t="s">
        <v>107</v>
      </c>
      <c r="I10" s="42"/>
    </row>
    <row r="11" customFormat="false" ht="39.75" hidden="false" customHeight="true" outlineLevel="0" collapsed="false">
      <c r="A11" s="43"/>
      <c r="B11" s="41"/>
      <c r="C11" s="42"/>
      <c r="D11" s="41"/>
      <c r="E11" s="41"/>
      <c r="F11" s="41"/>
      <c r="G11" s="41"/>
      <c r="H11" s="68" t="s">
        <v>107</v>
      </c>
      <c r="I11" s="42"/>
    </row>
    <row r="12" customFormat="false" ht="39.75" hidden="false" customHeight="true" outlineLevel="0" collapsed="false">
      <c r="A12" s="43"/>
      <c r="B12" s="41"/>
      <c r="C12" s="42"/>
      <c r="D12" s="41"/>
      <c r="E12" s="41"/>
      <c r="F12" s="41"/>
      <c r="G12" s="41"/>
      <c r="H12" s="68" t="s">
        <v>107</v>
      </c>
      <c r="I12" s="42"/>
    </row>
    <row r="13" customFormat="false" ht="39.75" hidden="false" customHeight="true" outlineLevel="0" collapsed="false">
      <c r="A13" s="43"/>
      <c r="B13" s="41"/>
      <c r="C13" s="42"/>
      <c r="D13" s="41"/>
      <c r="E13" s="41"/>
      <c r="F13" s="41"/>
      <c r="G13" s="41"/>
      <c r="H13" s="68" t="s">
        <v>107</v>
      </c>
      <c r="I13" s="42"/>
    </row>
    <row r="14" customFormat="false" ht="39.75" hidden="false" customHeight="true" outlineLevel="0" collapsed="false">
      <c r="A14" s="43"/>
      <c r="B14" s="41"/>
      <c r="C14" s="42"/>
      <c r="D14" s="41"/>
      <c r="E14" s="41"/>
      <c r="F14" s="41"/>
      <c r="G14" s="41"/>
      <c r="H14" s="68" t="s">
        <v>107</v>
      </c>
      <c r="I14" s="42"/>
    </row>
    <row r="15" customFormat="false" ht="39.75" hidden="false" customHeight="true" outlineLevel="0" collapsed="false">
      <c r="A15" s="43"/>
      <c r="B15" s="41"/>
      <c r="C15" s="42"/>
      <c r="D15" s="41"/>
      <c r="E15" s="41"/>
      <c r="F15" s="41"/>
      <c r="G15" s="41"/>
      <c r="H15" s="68" t="s">
        <v>107</v>
      </c>
      <c r="I15" s="42"/>
    </row>
    <row r="16" customFormat="false" ht="39.75" hidden="false" customHeight="true" outlineLevel="0" collapsed="false">
      <c r="A16" s="43"/>
      <c r="B16" s="41"/>
      <c r="C16" s="42"/>
      <c r="D16" s="41"/>
      <c r="E16" s="41"/>
      <c r="F16" s="41"/>
      <c r="G16" s="41"/>
      <c r="H16" s="68" t="s">
        <v>107</v>
      </c>
      <c r="I16" s="42"/>
    </row>
    <row r="17" customFormat="false" ht="39.75" hidden="false" customHeight="true" outlineLevel="0" collapsed="false">
      <c r="A17" s="43"/>
      <c r="B17" s="41"/>
      <c r="C17" s="42"/>
      <c r="D17" s="41"/>
      <c r="E17" s="41"/>
      <c r="F17" s="41"/>
      <c r="G17" s="41"/>
      <c r="H17" s="68" t="s">
        <v>107</v>
      </c>
      <c r="I17" s="42"/>
    </row>
    <row r="18" customFormat="false" ht="39.75" hidden="false" customHeight="true" outlineLevel="0" collapsed="false">
      <c r="A18" s="43"/>
      <c r="B18" s="41"/>
      <c r="C18" s="42"/>
      <c r="D18" s="41"/>
      <c r="E18" s="41"/>
      <c r="F18" s="41"/>
      <c r="G18" s="41"/>
      <c r="H18" s="68" t="s">
        <v>107</v>
      </c>
      <c r="I18" s="42"/>
    </row>
    <row r="19" customFormat="false" ht="39.75" hidden="false" customHeight="true" outlineLevel="0" collapsed="false">
      <c r="A19" s="43"/>
      <c r="B19" s="41"/>
      <c r="C19" s="42"/>
      <c r="D19" s="41"/>
      <c r="E19" s="41"/>
      <c r="F19" s="41"/>
      <c r="G19" s="41"/>
      <c r="H19" s="68" t="s">
        <v>107</v>
      </c>
      <c r="I19" s="42"/>
    </row>
    <row r="20" customFormat="false" ht="39.75" hidden="false" customHeight="true" outlineLevel="0" collapsed="false">
      <c r="A20" s="43"/>
      <c r="B20" s="41"/>
      <c r="C20" s="42"/>
      <c r="D20" s="41"/>
      <c r="E20" s="41"/>
      <c r="F20" s="41"/>
      <c r="G20" s="41"/>
      <c r="H20" s="68" t="s">
        <v>107</v>
      </c>
      <c r="I20" s="42"/>
    </row>
    <row r="21" customFormat="false" ht="39.75" hidden="false" customHeight="true" outlineLevel="0" collapsed="false">
      <c r="A21" s="43"/>
      <c r="B21" s="41"/>
      <c r="C21" s="42"/>
      <c r="D21" s="41"/>
      <c r="E21" s="41"/>
      <c r="F21" s="41"/>
      <c r="G21" s="41"/>
      <c r="H21" s="68" t="s">
        <v>107</v>
      </c>
      <c r="I21" s="42"/>
    </row>
    <row r="22" customFormat="false" ht="39.75" hidden="false" customHeight="true" outlineLevel="0" collapsed="false">
      <c r="A22" s="43"/>
      <c r="B22" s="41"/>
      <c r="C22" s="42"/>
      <c r="D22" s="41"/>
      <c r="E22" s="41"/>
      <c r="F22" s="41"/>
      <c r="G22" s="41"/>
      <c r="H22" s="68" t="s">
        <v>107</v>
      </c>
      <c r="I22" s="42"/>
    </row>
    <row r="23" customFormat="false" ht="39.75" hidden="false" customHeight="true" outlineLevel="0" collapsed="false">
      <c r="A23" s="43"/>
      <c r="B23" s="41"/>
      <c r="C23" s="42"/>
      <c r="D23" s="41"/>
      <c r="E23" s="41"/>
      <c r="F23" s="41"/>
      <c r="G23" s="41"/>
      <c r="H23" s="68" t="s">
        <v>107</v>
      </c>
      <c r="I23" s="42"/>
    </row>
    <row r="24" customFormat="false" ht="39.75" hidden="false" customHeight="true" outlineLevel="0" collapsed="false">
      <c r="A24" s="43"/>
      <c r="B24" s="41"/>
      <c r="C24" s="42"/>
      <c r="D24" s="41"/>
      <c r="E24" s="41"/>
      <c r="F24" s="41"/>
      <c r="G24" s="41"/>
      <c r="H24" s="68" t="s">
        <v>107</v>
      </c>
      <c r="I24" s="42"/>
    </row>
    <row r="25" customFormat="false" ht="39.75" hidden="false" customHeight="true" outlineLevel="0" collapsed="false">
      <c r="A25" s="43"/>
      <c r="B25" s="41"/>
      <c r="C25" s="42"/>
      <c r="D25" s="41"/>
      <c r="E25" s="41"/>
      <c r="F25" s="41"/>
      <c r="G25" s="41"/>
      <c r="H25" s="68" t="s">
        <v>107</v>
      </c>
      <c r="I25" s="42"/>
    </row>
    <row r="26" customFormat="false" ht="39.75" hidden="false" customHeight="true" outlineLevel="0" collapsed="false">
      <c r="A26" s="43"/>
      <c r="B26" s="41"/>
      <c r="C26" s="42"/>
      <c r="D26" s="41"/>
      <c r="E26" s="41"/>
      <c r="F26" s="41"/>
      <c r="G26" s="41"/>
      <c r="H26" s="68" t="s">
        <v>107</v>
      </c>
      <c r="I26" s="42"/>
    </row>
    <row r="27" customFormat="false" ht="39.75" hidden="false" customHeight="true" outlineLevel="0" collapsed="false">
      <c r="A27" s="43"/>
      <c r="B27" s="41"/>
      <c r="C27" s="42"/>
      <c r="D27" s="41"/>
      <c r="E27" s="41"/>
      <c r="F27" s="41"/>
      <c r="G27" s="41"/>
      <c r="H27" s="68" t="s">
        <v>107</v>
      </c>
      <c r="I27" s="42"/>
    </row>
    <row r="28" customFormat="false" ht="39.75" hidden="false" customHeight="true" outlineLevel="0" collapsed="false">
      <c r="A28" s="43"/>
      <c r="B28" s="41"/>
      <c r="C28" s="42"/>
      <c r="D28" s="41"/>
      <c r="E28" s="41"/>
      <c r="F28" s="41"/>
      <c r="G28" s="41"/>
      <c r="H28" s="68" t="s">
        <v>107</v>
      </c>
      <c r="I28" s="42"/>
    </row>
    <row r="29" customFormat="false" ht="39.75" hidden="false" customHeight="true" outlineLevel="0" collapsed="false">
      <c r="A29" s="43"/>
      <c r="B29" s="41"/>
      <c r="C29" s="42"/>
      <c r="D29" s="41"/>
      <c r="E29" s="41"/>
      <c r="F29" s="41"/>
      <c r="G29" s="41"/>
      <c r="H29" s="68" t="s">
        <v>107</v>
      </c>
      <c r="I29" s="42"/>
    </row>
    <row r="30" customFormat="false" ht="39.75" hidden="false" customHeight="true" outlineLevel="0" collapsed="false">
      <c r="A30" s="43"/>
      <c r="B30" s="41"/>
      <c r="C30" s="42"/>
      <c r="D30" s="41"/>
      <c r="E30" s="41"/>
      <c r="F30" s="41"/>
      <c r="G30" s="41"/>
      <c r="H30" s="68" t="s">
        <v>107</v>
      </c>
      <c r="I30" s="42"/>
    </row>
  </sheetData>
  <mergeCells count="2">
    <mergeCell ref="A1:I1"/>
    <mergeCell ref="B2:I2"/>
  </mergeCells>
  <conditionalFormatting sqref="A6:I30">
    <cfRule type="expression" priority="2" aboveAverage="0" equalAverage="0" bottom="0" percent="0" rank="0" text="" dxfId="10">
      <formula>$H6="☑"</formula>
    </cfRule>
  </conditionalFormatting>
  <dataValidations count="4">
    <dataValidation allowBlank="true" errorStyle="stop" operator="between" showDropDown="false" showErrorMessage="false" showInputMessage="false" sqref="B6:B30" type="list">
      <formula1>'Venue Shortlist'!$B$7:$B$12</formula1>
      <formula2>0</formula2>
    </dataValidation>
    <dataValidation allowBlank="true" errorStyle="stop" operator="between" showDropDown="false" showErrorMessage="false" showInputMessage="false" sqref="H6:H30" type="list">
      <formula1>"☐,☑"</formula1>
      <formula2>0</formula2>
    </dataValidation>
    <dataValidation allowBlank="true" error="Enter a whole number from 1 to 5." errorStyle="stop" errorTitle="Rating" operator="between" showDropDown="false" showErrorMessage="true" showInputMessage="false" sqref="I6:I30" type="whole">
      <formula1>1</formula1>
      <formula2>5</formula2>
    </dataValidation>
    <dataValidation allowBlank="true" error="Enter a valid date." errorStyle="stop" errorTitle="Date" operator="greaterThan" showDropDown="false" showErrorMessage="true" showInputMessage="false" sqref="A6:A30"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2026-10-23T10:54:41Z</dcterms:created>
  <dc:creator>openpyxl</dc:creator>
  <dc:description/>
  <dc:language>en-US</dc:language>
  <cp:lastModifiedBy/>
  <dcterms:modified xsi:type="dcterms:W3CDTF">2026-10-23T10:54:41Z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